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Sujet âgé\EPP MPI\PIMCHECK\"/>
    </mc:Choice>
  </mc:AlternateContent>
  <bookViews>
    <workbookView xWindow="0" yWindow="0" windowWidth="28800" windowHeight="9930" tabRatio="798" activeTab="5"/>
  </bookViews>
  <sheets>
    <sheet name="1- Lisez-moi" sheetId="8" r:id="rId1"/>
    <sheet name="2 - Guide outils en ligne" sheetId="9" r:id="rId2"/>
    <sheet name="3 - Saisie manuelle" sheetId="26" r:id="rId3"/>
    <sheet name="Graphiques" sheetId="13" state="hidden" r:id="rId4"/>
    <sheet name="4 - Synthèse des résultats" sheetId="12" r:id="rId5"/>
    <sheet name="Descriptif" sheetId="27" r:id="rId6"/>
    <sheet name="5 -Graphiques START" sheetId="25" state="hidden" r:id="rId7"/>
  </sheets>
  <definedNames>
    <definedName name="_xlnm.Print_Area" localSheetId="0">'1- Lisez-moi'!$A$1:$K$33</definedName>
    <definedName name="_xlnm.Print_Area" localSheetId="1">'2 - Guide outils en ligne'!$A$1:$AD$52</definedName>
    <definedName name="_xlnm.Print_Area" localSheetId="2">'3 - Saisie manuelle'!$A$1:$AE$172</definedName>
    <definedName name="_xlnm.Print_Area" localSheetId="4">'4 - Synthèse des résultats'!$A$1:$H$212</definedName>
    <definedName name="_xlnm.Print_Area" localSheetId="6">'5 -Graphiques START'!$A$1:$Y$73</definedName>
    <definedName name="_xlnm.Print_Area" localSheetId="5">Descriptif!$A$1:$D$161</definedName>
    <definedName name="_xlnm.Print_Area" localSheetId="3">Graphiques!$B$1:$X$87</definedName>
  </definedNames>
  <calcPr calcId="162913"/>
</workbook>
</file>

<file path=xl/calcChain.xml><?xml version="1.0" encoding="utf-8"?>
<calcChain xmlns="http://schemas.openxmlformats.org/spreadsheetml/2006/main">
  <c r="C173" i="26" l="1"/>
  <c r="C174" i="26" s="1"/>
  <c r="D173" i="26"/>
  <c r="D174" i="26" s="1"/>
  <c r="E173" i="26"/>
  <c r="E174" i="26" s="1"/>
  <c r="F173" i="26"/>
  <c r="F174" i="26" s="1"/>
  <c r="G173" i="26"/>
  <c r="G174" i="26" s="1"/>
  <c r="H173" i="26"/>
  <c r="H174" i="26" s="1"/>
  <c r="I173" i="26"/>
  <c r="I174" i="26" s="1"/>
  <c r="J173" i="26"/>
  <c r="J174" i="26" s="1"/>
  <c r="K173" i="26"/>
  <c r="K174" i="26" s="1"/>
  <c r="L173" i="26"/>
  <c r="L174" i="26" s="1"/>
  <c r="M173" i="26"/>
  <c r="M174" i="26" s="1"/>
  <c r="N173" i="26"/>
  <c r="N174" i="26" s="1"/>
  <c r="O173" i="26"/>
  <c r="O174" i="26" s="1"/>
  <c r="P173" i="26"/>
  <c r="P174" i="26" s="1"/>
  <c r="Q173" i="26"/>
  <c r="Q174" i="26" s="1"/>
  <c r="R173" i="26"/>
  <c r="R174" i="26" s="1"/>
  <c r="S173" i="26"/>
  <c r="S174" i="26" s="1"/>
  <c r="T173" i="26"/>
  <c r="T174" i="26" s="1"/>
  <c r="U173" i="26"/>
  <c r="U174" i="26" s="1"/>
  <c r="V173" i="26"/>
  <c r="V174" i="26" s="1"/>
  <c r="W173" i="26"/>
  <c r="W174" i="26" s="1"/>
  <c r="X173" i="26"/>
  <c r="X174" i="26" s="1"/>
  <c r="Y173" i="26"/>
  <c r="Y174" i="26" s="1"/>
  <c r="Z173" i="26"/>
  <c r="Z174" i="26" s="1"/>
  <c r="AA173" i="26"/>
  <c r="AA174" i="26" s="1"/>
  <c r="AB173" i="26"/>
  <c r="AB174" i="26" s="1"/>
  <c r="AC173" i="26"/>
  <c r="AC174" i="26" s="1"/>
  <c r="AD173" i="26"/>
  <c r="AD174" i="26" s="1"/>
  <c r="AE173" i="26"/>
  <c r="AE174" i="26" s="1"/>
  <c r="B173" i="26"/>
  <c r="B174" i="26" s="1"/>
  <c r="A5" i="26" l="1"/>
  <c r="O4" i="13"/>
  <c r="O5" i="13"/>
  <c r="O6" i="13"/>
  <c r="O7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O3" i="13"/>
  <c r="D13" i="12" l="1"/>
  <c r="B5" i="13"/>
  <c r="B10" i="13"/>
  <c r="B11" i="13"/>
  <c r="B28" i="13"/>
  <c r="B29" i="13"/>
  <c r="B57" i="13"/>
  <c r="B106" i="13"/>
  <c r="AL9" i="26"/>
  <c r="B4" i="13" s="1"/>
  <c r="AL10" i="26"/>
  <c r="AL11" i="26"/>
  <c r="B6" i="13" s="1"/>
  <c r="AL12" i="26"/>
  <c r="B7" i="13" s="1"/>
  <c r="AL13" i="26"/>
  <c r="B8" i="13" s="1"/>
  <c r="AL14" i="26"/>
  <c r="B9" i="13" s="1"/>
  <c r="AL15" i="26"/>
  <c r="AL16" i="26"/>
  <c r="AL17" i="26"/>
  <c r="B12" i="13" s="1"/>
  <c r="AL18" i="26"/>
  <c r="B13" i="13" s="1"/>
  <c r="AL19" i="26"/>
  <c r="B14" i="13" s="1"/>
  <c r="AL20" i="26"/>
  <c r="B15" i="13" s="1"/>
  <c r="AL21" i="26"/>
  <c r="B16" i="13" s="1"/>
  <c r="AL22" i="26"/>
  <c r="B17" i="13" s="1"/>
  <c r="AL23" i="26"/>
  <c r="B18" i="13" s="1"/>
  <c r="AL24" i="26"/>
  <c r="B19" i="13" s="1"/>
  <c r="AL25" i="26"/>
  <c r="B20" i="13" s="1"/>
  <c r="AL26" i="26"/>
  <c r="B21" i="13" s="1"/>
  <c r="AL27" i="26"/>
  <c r="B22" i="13" s="1"/>
  <c r="AL28" i="26"/>
  <c r="B23" i="13" s="1"/>
  <c r="AL29" i="26"/>
  <c r="B24" i="13" s="1"/>
  <c r="AL30" i="26"/>
  <c r="B25" i="13" s="1"/>
  <c r="AL31" i="26"/>
  <c r="B26" i="13" s="1"/>
  <c r="AL32" i="26"/>
  <c r="B27" i="13" s="1"/>
  <c r="AL33" i="26"/>
  <c r="AL34" i="26"/>
  <c r="AL35" i="26"/>
  <c r="B30" i="13" s="1"/>
  <c r="AL36" i="26"/>
  <c r="B31" i="13" s="1"/>
  <c r="AL37" i="26"/>
  <c r="B32" i="13" s="1"/>
  <c r="AL38" i="26"/>
  <c r="B33" i="13" s="1"/>
  <c r="AL39" i="26"/>
  <c r="B34" i="13" s="1"/>
  <c r="AL40" i="26"/>
  <c r="B35" i="13" s="1"/>
  <c r="AL41" i="26"/>
  <c r="B36" i="13" s="1"/>
  <c r="AL42" i="26"/>
  <c r="B37" i="13" s="1"/>
  <c r="AL44" i="26"/>
  <c r="B38" i="13" s="1"/>
  <c r="AL45" i="26"/>
  <c r="B39" i="13" s="1"/>
  <c r="AL46" i="26"/>
  <c r="B40" i="13" s="1"/>
  <c r="AL47" i="26"/>
  <c r="B41" i="13" s="1"/>
  <c r="AL48" i="26"/>
  <c r="B42" i="13" s="1"/>
  <c r="AL49" i="26"/>
  <c r="B43" i="13" s="1"/>
  <c r="AL50" i="26"/>
  <c r="B44" i="13" s="1"/>
  <c r="AL51" i="26"/>
  <c r="B45" i="13" s="1"/>
  <c r="AL52" i="26"/>
  <c r="B46" i="13" s="1"/>
  <c r="AL53" i="26"/>
  <c r="B47" i="13" s="1"/>
  <c r="AL54" i="26"/>
  <c r="B48" i="13" s="1"/>
  <c r="AL55" i="26"/>
  <c r="B49" i="13" s="1"/>
  <c r="AL56" i="26"/>
  <c r="B50" i="13" s="1"/>
  <c r="AL57" i="26"/>
  <c r="B51" i="13" s="1"/>
  <c r="AL58" i="26"/>
  <c r="B52" i="13" s="1"/>
  <c r="AL59" i="26"/>
  <c r="B53" i="13" s="1"/>
  <c r="AL61" i="26"/>
  <c r="B54" i="13" s="1"/>
  <c r="AL62" i="26"/>
  <c r="B55" i="13" s="1"/>
  <c r="AL63" i="26"/>
  <c r="B56" i="13" s="1"/>
  <c r="AL64" i="26"/>
  <c r="AL65" i="26"/>
  <c r="B58" i="13" s="1"/>
  <c r="AL66" i="26"/>
  <c r="B59" i="13" s="1"/>
  <c r="AL67" i="26"/>
  <c r="B60" i="13" s="1"/>
  <c r="AL68" i="26"/>
  <c r="B61" i="13" s="1"/>
  <c r="AL69" i="26"/>
  <c r="B62" i="13" s="1"/>
  <c r="AL70" i="26"/>
  <c r="B63" i="13" s="1"/>
  <c r="AL71" i="26"/>
  <c r="B64" i="13" s="1"/>
  <c r="AL72" i="26"/>
  <c r="B65" i="13" s="1"/>
  <c r="AL73" i="26"/>
  <c r="B66" i="13" s="1"/>
  <c r="AL74" i="26"/>
  <c r="B67" i="13" s="1"/>
  <c r="AL75" i="26"/>
  <c r="B68" i="13" s="1"/>
  <c r="AL76" i="26"/>
  <c r="B69" i="13" s="1"/>
  <c r="AL77" i="26"/>
  <c r="B70" i="13" s="1"/>
  <c r="AL78" i="26"/>
  <c r="B71" i="13" s="1"/>
  <c r="AL79" i="26"/>
  <c r="B72" i="13" s="1"/>
  <c r="AL80" i="26"/>
  <c r="B73" i="13" s="1"/>
  <c r="AL81" i="26"/>
  <c r="B74" i="13" s="1"/>
  <c r="AL82" i="26"/>
  <c r="B75" i="13" s="1"/>
  <c r="AL83" i="26"/>
  <c r="B76" i="13" s="1"/>
  <c r="AL84" i="26"/>
  <c r="B77" i="13" s="1"/>
  <c r="AL85" i="26"/>
  <c r="B78" i="13" s="1"/>
  <c r="AL86" i="26"/>
  <c r="B79" i="13" s="1"/>
  <c r="AL87" i="26"/>
  <c r="B80" i="13" s="1"/>
  <c r="AL88" i="26"/>
  <c r="B81" i="13" s="1"/>
  <c r="AL89" i="26"/>
  <c r="B82" i="13" s="1"/>
  <c r="AL90" i="26"/>
  <c r="B83" i="13" s="1"/>
  <c r="AL91" i="26"/>
  <c r="B84" i="13" s="1"/>
  <c r="AL92" i="26"/>
  <c r="B85" i="13" s="1"/>
  <c r="AL93" i="26"/>
  <c r="B86" i="13" s="1"/>
  <c r="AL94" i="26"/>
  <c r="B87" i="13" s="1"/>
  <c r="AL95" i="26"/>
  <c r="B88" i="13" s="1"/>
  <c r="AL96" i="26"/>
  <c r="B89" i="13" s="1"/>
  <c r="AL97" i="26"/>
  <c r="B90" i="13" s="1"/>
  <c r="AL98" i="26"/>
  <c r="B91" i="13" s="1"/>
  <c r="AL99" i="26"/>
  <c r="B92" i="13" s="1"/>
  <c r="AL100" i="26"/>
  <c r="B93" i="13" s="1"/>
  <c r="AL101" i="26"/>
  <c r="B94" i="13" s="1"/>
  <c r="AL102" i="26"/>
  <c r="B95" i="13" s="1"/>
  <c r="AL103" i="26"/>
  <c r="B96" i="13" s="1"/>
  <c r="AL104" i="26"/>
  <c r="B97" i="13" s="1"/>
  <c r="AL105" i="26"/>
  <c r="B98" i="13" s="1"/>
  <c r="AL106" i="26"/>
  <c r="B99" i="13" s="1"/>
  <c r="AL107" i="26"/>
  <c r="B100" i="13" s="1"/>
  <c r="AL108" i="26"/>
  <c r="B101" i="13" s="1"/>
  <c r="AL109" i="26"/>
  <c r="B102" i="13" s="1"/>
  <c r="AL110" i="26"/>
  <c r="B103" i="13" s="1"/>
  <c r="AL111" i="26"/>
  <c r="B104" i="13" s="1"/>
  <c r="AL112" i="26"/>
  <c r="B105" i="13" s="1"/>
  <c r="AL113" i="26"/>
  <c r="AL114" i="26"/>
  <c r="B107" i="13" s="1"/>
  <c r="AL115" i="26"/>
  <c r="B108" i="13" s="1"/>
  <c r="AL116" i="26"/>
  <c r="B109" i="13" s="1"/>
  <c r="AL117" i="26"/>
  <c r="B110" i="13" s="1"/>
  <c r="AL118" i="26"/>
  <c r="B111" i="13" s="1"/>
  <c r="AL119" i="26"/>
  <c r="B112" i="13" s="1"/>
  <c r="AL120" i="26"/>
  <c r="B113" i="13" s="1"/>
  <c r="AL121" i="26"/>
  <c r="B114" i="13" s="1"/>
  <c r="AL122" i="26"/>
  <c r="B115" i="13" s="1"/>
  <c r="AL123" i="26"/>
  <c r="B116" i="13" s="1"/>
  <c r="AL124" i="26"/>
  <c r="B117" i="13" s="1"/>
  <c r="AL125" i="26"/>
  <c r="B118" i="13" s="1"/>
  <c r="AL126" i="26"/>
  <c r="B119" i="13" s="1"/>
  <c r="AL127" i="26"/>
  <c r="B120" i="13" s="1"/>
  <c r="AL128" i="26"/>
  <c r="B121" i="13" s="1"/>
  <c r="AL129" i="26"/>
  <c r="B122" i="13" s="1"/>
  <c r="AL130" i="26"/>
  <c r="B123" i="13" s="1"/>
  <c r="AL131" i="26"/>
  <c r="B124" i="13" s="1"/>
  <c r="AL132" i="26"/>
  <c r="B125" i="13" s="1"/>
  <c r="AL133" i="26"/>
  <c r="B126" i="13" s="1"/>
  <c r="AL134" i="26"/>
  <c r="B127" i="13" s="1"/>
  <c r="AL135" i="26"/>
  <c r="B128" i="13" s="1"/>
  <c r="AL137" i="26"/>
  <c r="B129" i="13" s="1"/>
  <c r="AL138" i="26"/>
  <c r="B130" i="13" s="1"/>
  <c r="AL139" i="26"/>
  <c r="B131" i="13" s="1"/>
  <c r="AL140" i="26"/>
  <c r="B132" i="13" s="1"/>
  <c r="AL141" i="26"/>
  <c r="B133" i="13" s="1"/>
  <c r="AL142" i="26"/>
  <c r="B134" i="13" s="1"/>
  <c r="AL143" i="26"/>
  <c r="B135" i="13" s="1"/>
  <c r="AL144" i="26"/>
  <c r="B136" i="13" s="1"/>
  <c r="AL145" i="26"/>
  <c r="B137" i="13" s="1"/>
  <c r="AL146" i="26"/>
  <c r="B138" i="13" s="1"/>
  <c r="AL147" i="26"/>
  <c r="B139" i="13" s="1"/>
  <c r="AL148" i="26"/>
  <c r="B140" i="13" s="1"/>
  <c r="AL149" i="26"/>
  <c r="B141" i="13" s="1"/>
  <c r="AL150" i="26"/>
  <c r="B142" i="13" s="1"/>
  <c r="AL151" i="26"/>
  <c r="B143" i="13" s="1"/>
  <c r="AL152" i="26"/>
  <c r="B144" i="13" s="1"/>
  <c r="AL153" i="26"/>
  <c r="B145" i="13" s="1"/>
  <c r="AL154" i="26"/>
  <c r="B146" i="13" s="1"/>
  <c r="AL155" i="26"/>
  <c r="B147" i="13" s="1"/>
  <c r="AL156" i="26"/>
  <c r="B148" i="13" s="1"/>
  <c r="AL157" i="26"/>
  <c r="B149" i="13" s="1"/>
  <c r="AL158" i="26"/>
  <c r="B150" i="13" s="1"/>
  <c r="AL159" i="26"/>
  <c r="B151" i="13" s="1"/>
  <c r="AL160" i="26"/>
  <c r="B152" i="13" s="1"/>
  <c r="AL161" i="26"/>
  <c r="B153" i="13" s="1"/>
  <c r="AL162" i="26"/>
  <c r="B154" i="13" s="1"/>
  <c r="AL163" i="26"/>
  <c r="B155" i="13" s="1"/>
  <c r="AL164" i="26"/>
  <c r="B156" i="13" s="1"/>
  <c r="AL165" i="26"/>
  <c r="B157" i="13" s="1"/>
  <c r="AL166" i="26"/>
  <c r="B158" i="13" s="1"/>
  <c r="AL167" i="26"/>
  <c r="B159" i="13" s="1"/>
  <c r="AL168" i="26"/>
  <c r="B160" i="13" s="1"/>
  <c r="AL169" i="26"/>
  <c r="B161" i="13" s="1"/>
  <c r="AL170" i="26"/>
  <c r="B162" i="13" s="1"/>
  <c r="AL171" i="26"/>
  <c r="B163" i="13" s="1"/>
  <c r="AG10" i="26" l="1"/>
  <c r="AG11" i="26"/>
  <c r="AG12" i="26"/>
  <c r="AG13" i="26"/>
  <c r="AG14" i="26"/>
  <c r="AG15" i="26"/>
  <c r="AG16" i="26"/>
  <c r="AG17" i="26"/>
  <c r="AG18" i="26"/>
  <c r="AG19" i="26"/>
  <c r="AG20" i="26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4" i="26"/>
  <c r="AG45" i="26"/>
  <c r="AG46" i="26"/>
  <c r="AG47" i="26"/>
  <c r="AG48" i="26"/>
  <c r="AG49" i="26"/>
  <c r="AG50" i="26"/>
  <c r="AG51" i="26"/>
  <c r="AG52" i="26"/>
  <c r="AG53" i="26"/>
  <c r="AG54" i="26"/>
  <c r="AG55" i="26"/>
  <c r="AG56" i="26"/>
  <c r="AG57" i="26"/>
  <c r="AG58" i="26"/>
  <c r="AG59" i="26"/>
  <c r="AG61" i="26"/>
  <c r="AG62" i="26"/>
  <c r="AG63" i="26"/>
  <c r="AG64" i="26"/>
  <c r="AG65" i="26"/>
  <c r="AG66" i="26"/>
  <c r="AG67" i="26"/>
  <c r="AG68" i="26"/>
  <c r="AG69" i="26"/>
  <c r="AG70" i="26"/>
  <c r="AG71" i="26"/>
  <c r="AG72" i="26"/>
  <c r="AG73" i="26"/>
  <c r="AG74" i="26"/>
  <c r="AG75" i="26"/>
  <c r="AG76" i="26"/>
  <c r="AG77" i="26"/>
  <c r="AG78" i="26"/>
  <c r="AG79" i="26"/>
  <c r="AG80" i="26"/>
  <c r="AG81" i="26"/>
  <c r="AG82" i="26"/>
  <c r="AG83" i="26"/>
  <c r="AG84" i="26"/>
  <c r="AG85" i="26"/>
  <c r="AG86" i="26"/>
  <c r="AG87" i="26"/>
  <c r="AG88" i="26"/>
  <c r="AG89" i="26"/>
  <c r="AG90" i="26"/>
  <c r="AG91" i="26"/>
  <c r="AG92" i="26"/>
  <c r="AG93" i="26"/>
  <c r="AG94" i="26"/>
  <c r="AG95" i="26"/>
  <c r="AG96" i="26"/>
  <c r="AG97" i="26"/>
  <c r="AG98" i="26"/>
  <c r="AG99" i="26"/>
  <c r="AG100" i="26"/>
  <c r="AG101" i="26"/>
  <c r="AG102" i="26"/>
  <c r="AG103" i="26"/>
  <c r="AG104" i="26"/>
  <c r="AG105" i="26"/>
  <c r="AG106" i="26"/>
  <c r="AG107" i="26"/>
  <c r="AG108" i="26"/>
  <c r="AG109" i="26"/>
  <c r="AG110" i="26"/>
  <c r="AG111" i="26"/>
  <c r="AG112" i="26"/>
  <c r="AG113" i="26"/>
  <c r="AG114" i="26"/>
  <c r="AG115" i="26"/>
  <c r="AG116" i="26"/>
  <c r="AG117" i="26"/>
  <c r="AG118" i="26"/>
  <c r="AG119" i="26"/>
  <c r="AG120" i="26"/>
  <c r="AG121" i="26"/>
  <c r="AG122" i="26"/>
  <c r="AG123" i="26"/>
  <c r="AG124" i="26"/>
  <c r="AG125" i="26"/>
  <c r="AG126" i="26"/>
  <c r="AG127" i="26"/>
  <c r="AG128" i="26"/>
  <c r="AG129" i="26"/>
  <c r="AG130" i="26"/>
  <c r="AG131" i="26"/>
  <c r="AG132" i="26"/>
  <c r="AG133" i="26"/>
  <c r="AG134" i="26"/>
  <c r="AG135" i="26"/>
  <c r="AG137" i="26"/>
  <c r="AG138" i="26"/>
  <c r="AG139" i="26"/>
  <c r="AG140" i="26"/>
  <c r="AG141" i="26"/>
  <c r="AG142" i="26"/>
  <c r="AG143" i="26"/>
  <c r="AG144" i="26"/>
  <c r="AG145" i="26"/>
  <c r="AG146" i="26"/>
  <c r="AG147" i="26"/>
  <c r="AG148" i="26"/>
  <c r="AG149" i="26"/>
  <c r="AG150" i="26"/>
  <c r="AG151" i="26"/>
  <c r="AG152" i="26"/>
  <c r="AG153" i="26"/>
  <c r="AG154" i="26"/>
  <c r="AG155" i="26"/>
  <c r="AG156" i="26"/>
  <c r="AG157" i="26"/>
  <c r="AG158" i="26"/>
  <c r="AG159" i="26"/>
  <c r="AG160" i="26"/>
  <c r="AG161" i="26"/>
  <c r="AG162" i="26"/>
  <c r="AG163" i="26"/>
  <c r="AG164" i="26"/>
  <c r="AG165" i="26"/>
  <c r="AG166" i="26"/>
  <c r="AG167" i="26"/>
  <c r="AG168" i="26"/>
  <c r="AG169" i="26"/>
  <c r="AG170" i="26"/>
  <c r="AG171" i="26"/>
  <c r="AG9" i="26"/>
  <c r="AF10" i="26"/>
  <c r="AF11" i="26"/>
  <c r="AF12" i="26"/>
  <c r="AF13" i="26"/>
  <c r="AF14" i="26"/>
  <c r="AF15" i="26"/>
  <c r="AM15" i="26" s="1"/>
  <c r="C10" i="13" s="1"/>
  <c r="G29" i="27" s="1"/>
  <c r="AF16" i="26"/>
  <c r="AF17" i="26"/>
  <c r="AF18" i="26"/>
  <c r="AF19" i="26"/>
  <c r="AF20" i="26"/>
  <c r="AF21" i="26"/>
  <c r="AM21" i="26" s="1"/>
  <c r="C16" i="13" s="1"/>
  <c r="G71" i="27" s="1"/>
  <c r="AF22" i="26"/>
  <c r="AF23" i="26"/>
  <c r="AF24" i="26"/>
  <c r="AF25" i="26"/>
  <c r="AF26" i="26"/>
  <c r="AF27" i="26"/>
  <c r="AM27" i="26" s="1"/>
  <c r="C22" i="13" s="1"/>
  <c r="G130" i="27" s="1"/>
  <c r="AF28" i="26"/>
  <c r="AF29" i="26"/>
  <c r="AF30" i="26"/>
  <c r="AF31" i="26"/>
  <c r="AF32" i="26"/>
  <c r="AF33" i="26"/>
  <c r="AM33" i="26" s="1"/>
  <c r="C28" i="13" s="1"/>
  <c r="G40" i="27" s="1"/>
  <c r="AF34" i="26"/>
  <c r="AF35" i="26"/>
  <c r="AF36" i="26"/>
  <c r="AF37" i="26"/>
  <c r="AF38" i="26"/>
  <c r="AF39" i="26"/>
  <c r="AM39" i="26" s="1"/>
  <c r="C34" i="13" s="1"/>
  <c r="G147" i="27" s="1"/>
  <c r="AF40" i="26"/>
  <c r="AF41" i="26"/>
  <c r="AF42" i="26"/>
  <c r="AF44" i="26"/>
  <c r="AF45" i="26"/>
  <c r="AM45" i="26" s="1"/>
  <c r="C39" i="13" s="1"/>
  <c r="G33" i="27" s="1"/>
  <c r="AF46" i="26"/>
  <c r="AF47" i="26"/>
  <c r="AF48" i="26"/>
  <c r="AF49" i="26"/>
  <c r="AM49" i="26" s="1"/>
  <c r="C43" i="13" s="1"/>
  <c r="G8" i="27" s="1"/>
  <c r="AF50" i="26"/>
  <c r="AF51" i="26"/>
  <c r="AF52" i="26"/>
  <c r="AF53" i="26"/>
  <c r="AF54" i="26"/>
  <c r="AF55" i="26"/>
  <c r="AM55" i="26" s="1"/>
  <c r="C49" i="13" s="1"/>
  <c r="G85" i="27" s="1"/>
  <c r="S30" i="13" s="1"/>
  <c r="AF56" i="26"/>
  <c r="AF57" i="26"/>
  <c r="AF58" i="26"/>
  <c r="AF59" i="26"/>
  <c r="AF61" i="26"/>
  <c r="AM61" i="26" s="1"/>
  <c r="C54" i="13" s="1"/>
  <c r="AF62" i="26"/>
  <c r="AF63" i="26"/>
  <c r="AM63" i="26" s="1"/>
  <c r="C56" i="13" s="1"/>
  <c r="G138" i="27" s="1"/>
  <c r="AF64" i="26"/>
  <c r="AF65" i="26"/>
  <c r="AF66" i="26"/>
  <c r="AF67" i="26"/>
  <c r="AM67" i="26" s="1"/>
  <c r="C60" i="13" s="1"/>
  <c r="G43" i="27" s="1"/>
  <c r="AF68" i="26"/>
  <c r="AF69" i="26"/>
  <c r="AM69" i="26" s="1"/>
  <c r="C62" i="13" s="1"/>
  <c r="G74" i="27" s="1"/>
  <c r="AF70" i="26"/>
  <c r="AF71" i="26"/>
  <c r="AF72" i="26"/>
  <c r="AF73" i="26"/>
  <c r="AM73" i="26" s="1"/>
  <c r="C66" i="13" s="1"/>
  <c r="G12" i="27" s="1"/>
  <c r="AF74" i="26"/>
  <c r="AF75" i="26"/>
  <c r="AM75" i="26" s="1"/>
  <c r="C68" i="13" s="1"/>
  <c r="G72" i="27" s="1"/>
  <c r="AF76" i="26"/>
  <c r="AF77" i="26"/>
  <c r="AF78" i="26"/>
  <c r="AF79" i="26"/>
  <c r="AM79" i="26" s="1"/>
  <c r="C72" i="13" s="1"/>
  <c r="G81" i="27" s="1"/>
  <c r="AF80" i="26"/>
  <c r="AF81" i="26"/>
  <c r="AM81" i="26" s="1"/>
  <c r="C74" i="13" s="1"/>
  <c r="G117" i="27" s="1"/>
  <c r="AF82" i="26"/>
  <c r="AF83" i="26"/>
  <c r="AF84" i="26"/>
  <c r="AF85" i="26"/>
  <c r="AM85" i="26" s="1"/>
  <c r="C78" i="13" s="1"/>
  <c r="G62" i="27" s="1"/>
  <c r="AF86" i="26"/>
  <c r="AF87" i="26"/>
  <c r="AM87" i="26" s="1"/>
  <c r="C80" i="13" s="1"/>
  <c r="G86" i="27" s="1"/>
  <c r="AF88" i="26"/>
  <c r="AF89" i="26"/>
  <c r="AF90" i="26"/>
  <c r="AF91" i="26"/>
  <c r="AM91" i="26" s="1"/>
  <c r="C84" i="13" s="1"/>
  <c r="G133" i="27" s="1"/>
  <c r="AF92" i="26"/>
  <c r="AF93" i="26"/>
  <c r="AM93" i="26" s="1"/>
  <c r="C86" i="13" s="1"/>
  <c r="G65" i="27" s="1"/>
  <c r="AF94" i="26"/>
  <c r="AF95" i="26"/>
  <c r="AF96" i="26"/>
  <c r="AF97" i="26"/>
  <c r="AM97" i="26" s="1"/>
  <c r="C90" i="13" s="1"/>
  <c r="G20" i="27" s="1"/>
  <c r="AF98" i="26"/>
  <c r="AF99" i="26"/>
  <c r="AM99" i="26" s="1"/>
  <c r="C92" i="13" s="1"/>
  <c r="G59" i="27" s="1"/>
  <c r="AF100" i="26"/>
  <c r="AF101" i="26"/>
  <c r="AF102" i="26"/>
  <c r="AF103" i="26"/>
  <c r="AM103" i="26" s="1"/>
  <c r="C96" i="13" s="1"/>
  <c r="G4" i="27" s="1"/>
  <c r="AF104" i="26"/>
  <c r="AF105" i="26"/>
  <c r="AM105" i="26" s="1"/>
  <c r="C98" i="13" s="1"/>
  <c r="G2" i="27" s="1"/>
  <c r="AF106" i="26"/>
  <c r="AF107" i="26"/>
  <c r="AF108" i="26"/>
  <c r="AF109" i="26"/>
  <c r="AM109" i="26" s="1"/>
  <c r="C102" i="13" s="1"/>
  <c r="G49" i="27" s="1"/>
  <c r="AF110" i="26"/>
  <c r="AF111" i="26"/>
  <c r="AM111" i="26" s="1"/>
  <c r="C104" i="13" s="1"/>
  <c r="G78" i="27" s="1"/>
  <c r="AF112" i="26"/>
  <c r="AF113" i="26"/>
  <c r="AF114" i="26"/>
  <c r="AF115" i="26"/>
  <c r="AM115" i="26" s="1"/>
  <c r="C108" i="13" s="1"/>
  <c r="G69" i="27" s="1"/>
  <c r="AF116" i="26"/>
  <c r="AF117" i="26"/>
  <c r="AM117" i="26" s="1"/>
  <c r="C110" i="13" s="1"/>
  <c r="G106" i="27" s="1"/>
  <c r="AF118" i="26"/>
  <c r="AF119" i="26"/>
  <c r="AF120" i="26"/>
  <c r="AF121" i="26"/>
  <c r="AM121" i="26" s="1"/>
  <c r="C114" i="13" s="1"/>
  <c r="G137" i="27" s="1"/>
  <c r="AF122" i="26"/>
  <c r="AF123" i="26"/>
  <c r="AM123" i="26" s="1"/>
  <c r="C116" i="13" s="1"/>
  <c r="G16" i="27" s="1"/>
  <c r="AF124" i="26"/>
  <c r="AF125" i="26"/>
  <c r="AF126" i="26"/>
  <c r="AF127" i="26"/>
  <c r="AM127" i="26" s="1"/>
  <c r="C120" i="13" s="1"/>
  <c r="G140" i="27" s="1"/>
  <c r="AF128" i="26"/>
  <c r="AF129" i="26"/>
  <c r="AF130" i="26"/>
  <c r="AF131" i="26"/>
  <c r="AF132" i="26"/>
  <c r="AF133" i="26"/>
  <c r="AM133" i="26" s="1"/>
  <c r="C126" i="13" s="1"/>
  <c r="G159" i="27" s="1"/>
  <c r="AF134" i="26"/>
  <c r="AF135" i="26"/>
  <c r="AF137" i="26"/>
  <c r="AF138" i="26"/>
  <c r="AM138" i="26" s="1"/>
  <c r="C130" i="13" s="1"/>
  <c r="G113" i="27" s="1"/>
  <c r="AF139" i="26"/>
  <c r="AM139" i="26" s="1"/>
  <c r="C131" i="13" s="1"/>
  <c r="G31" i="27" s="1"/>
  <c r="AF140" i="26"/>
  <c r="AM140" i="26" s="1"/>
  <c r="C132" i="13" s="1"/>
  <c r="G97" i="27" s="1"/>
  <c r="AF141" i="26"/>
  <c r="AF142" i="26"/>
  <c r="AM142" i="26" s="1"/>
  <c r="C134" i="13" s="1"/>
  <c r="G45" i="27" s="1"/>
  <c r="AF143" i="26"/>
  <c r="AF144" i="26"/>
  <c r="AM144" i="26" s="1"/>
  <c r="C136" i="13" s="1"/>
  <c r="G152" i="27" s="1"/>
  <c r="AF145" i="26"/>
  <c r="AM145" i="26" s="1"/>
  <c r="C137" i="13" s="1"/>
  <c r="G118" i="27" s="1"/>
  <c r="AF146" i="26"/>
  <c r="AM146" i="26" s="1"/>
  <c r="C138" i="13" s="1"/>
  <c r="G124" i="27" s="1"/>
  <c r="AF147" i="26"/>
  <c r="AF148" i="26"/>
  <c r="AM148" i="26" s="1"/>
  <c r="C140" i="13" s="1"/>
  <c r="G9" i="27" s="1"/>
  <c r="AF149" i="26"/>
  <c r="AF150" i="26"/>
  <c r="AM150" i="26" s="1"/>
  <c r="C142" i="13" s="1"/>
  <c r="G134" i="27" s="1"/>
  <c r="AF151" i="26"/>
  <c r="AM151" i="26" s="1"/>
  <c r="C143" i="13" s="1"/>
  <c r="G67" i="27" s="1"/>
  <c r="AF152" i="26"/>
  <c r="AM152" i="26" s="1"/>
  <c r="C144" i="13" s="1"/>
  <c r="G53" i="27" s="1"/>
  <c r="S16" i="13" s="1"/>
  <c r="AF153" i="26"/>
  <c r="AF154" i="26"/>
  <c r="AM154" i="26" s="1"/>
  <c r="C146" i="13" s="1"/>
  <c r="G21" i="27" s="1"/>
  <c r="AF155" i="26"/>
  <c r="AF156" i="26"/>
  <c r="AM156" i="26" s="1"/>
  <c r="C148" i="13" s="1"/>
  <c r="G58" i="27" s="1"/>
  <c r="AF157" i="26"/>
  <c r="AM157" i="26" s="1"/>
  <c r="C149" i="13" s="1"/>
  <c r="G56" i="27" s="1"/>
  <c r="AF158" i="26"/>
  <c r="AM158" i="26" s="1"/>
  <c r="C150" i="13" s="1"/>
  <c r="G5" i="27" s="1"/>
  <c r="AF159" i="26"/>
  <c r="AF160" i="26"/>
  <c r="AM160" i="26" s="1"/>
  <c r="C152" i="13" s="1"/>
  <c r="G47" i="27" s="1"/>
  <c r="AF161" i="26"/>
  <c r="AF162" i="26"/>
  <c r="AM162" i="26" s="1"/>
  <c r="C154" i="13" s="1"/>
  <c r="G70" i="27" s="1"/>
  <c r="AF163" i="26"/>
  <c r="AM163" i="26" s="1"/>
  <c r="C155" i="13" s="1"/>
  <c r="G80" i="27" s="1"/>
  <c r="S27" i="13" s="1"/>
  <c r="AF164" i="26"/>
  <c r="AM164" i="26" s="1"/>
  <c r="C156" i="13" s="1"/>
  <c r="G149" i="27" s="1"/>
  <c r="AF165" i="26"/>
  <c r="AF166" i="26"/>
  <c r="AM166" i="26" s="1"/>
  <c r="C158" i="13" s="1"/>
  <c r="G83" i="27" s="1"/>
  <c r="AF167" i="26"/>
  <c r="AF168" i="26"/>
  <c r="AM168" i="26" s="1"/>
  <c r="C160" i="13" s="1"/>
  <c r="G151" i="27" s="1"/>
  <c r="AF169" i="26"/>
  <c r="AM169" i="26" s="1"/>
  <c r="C161" i="13" s="1"/>
  <c r="G100" i="27" s="1"/>
  <c r="S37" i="13" s="1"/>
  <c r="AF170" i="26"/>
  <c r="AM170" i="26" s="1"/>
  <c r="C162" i="13" s="1"/>
  <c r="G57" i="27" s="1"/>
  <c r="S18" i="13" s="1"/>
  <c r="AF171" i="26"/>
  <c r="AF9" i="26"/>
  <c r="G24" i="27" l="1"/>
  <c r="S19" i="13"/>
  <c r="N14" i="13"/>
  <c r="S47" i="13"/>
  <c r="AH31" i="26"/>
  <c r="AM31" i="26"/>
  <c r="C26" i="13" s="1"/>
  <c r="G46" i="27" s="1"/>
  <c r="AH171" i="26"/>
  <c r="AM171" i="26"/>
  <c r="AH165" i="26"/>
  <c r="AM165" i="26"/>
  <c r="C157" i="13" s="1"/>
  <c r="G54" i="27" s="1"/>
  <c r="AH159" i="26"/>
  <c r="AM159" i="26"/>
  <c r="C151" i="13" s="1"/>
  <c r="G55" i="27" s="1"/>
  <c r="AH153" i="26"/>
  <c r="AM153" i="26"/>
  <c r="C145" i="13" s="1"/>
  <c r="G22" i="27" s="1"/>
  <c r="AH147" i="26"/>
  <c r="AM147" i="26"/>
  <c r="C139" i="13" s="1"/>
  <c r="G60" i="27" s="1"/>
  <c r="AH141" i="26"/>
  <c r="AM141" i="26"/>
  <c r="C133" i="13" s="1"/>
  <c r="G42" i="27" s="1"/>
  <c r="AH134" i="26"/>
  <c r="AM134" i="26"/>
  <c r="C127" i="13" s="1"/>
  <c r="G105" i="27" s="1"/>
  <c r="S41" i="13" s="1"/>
  <c r="AH128" i="26"/>
  <c r="AM128" i="26"/>
  <c r="C121" i="13" s="1"/>
  <c r="G96" i="27" s="1"/>
  <c r="AH122" i="26"/>
  <c r="AM122" i="26"/>
  <c r="C115" i="13" s="1"/>
  <c r="G14" i="27" s="1"/>
  <c r="AH116" i="26"/>
  <c r="AM116" i="26"/>
  <c r="C109" i="13" s="1"/>
  <c r="G110" i="27" s="1"/>
  <c r="AH110" i="26"/>
  <c r="AM110" i="26"/>
  <c r="C103" i="13" s="1"/>
  <c r="G52" i="27" s="1"/>
  <c r="AH104" i="26"/>
  <c r="AM104" i="26"/>
  <c r="C97" i="13" s="1"/>
  <c r="G3" i="27" s="1"/>
  <c r="S3" i="13" s="1"/>
  <c r="AH98" i="26"/>
  <c r="AM98" i="26"/>
  <c r="C91" i="13" s="1"/>
  <c r="G131" i="27" s="1"/>
  <c r="AH92" i="26"/>
  <c r="AM92" i="26"/>
  <c r="C85" i="13" s="1"/>
  <c r="G66" i="27" s="1"/>
  <c r="AH86" i="26"/>
  <c r="AM86" i="26"/>
  <c r="C79" i="13" s="1"/>
  <c r="G87" i="27" s="1"/>
  <c r="S31" i="13" s="1"/>
  <c r="AH80" i="26"/>
  <c r="AM80" i="26"/>
  <c r="C73" i="13" s="1"/>
  <c r="G82" i="27" s="1"/>
  <c r="S28" i="13" s="1"/>
  <c r="AH74" i="26"/>
  <c r="AM74" i="26"/>
  <c r="C67" i="13" s="1"/>
  <c r="G73" i="27" s="1"/>
  <c r="S24" i="13" s="1"/>
  <c r="AH68" i="26"/>
  <c r="AM68" i="26"/>
  <c r="C61" i="13" s="1"/>
  <c r="G41" i="27" s="1"/>
  <c r="AH62" i="26"/>
  <c r="AM62" i="26"/>
  <c r="C55" i="13" s="1"/>
  <c r="G23" i="27" s="1"/>
  <c r="S8" i="13" s="1"/>
  <c r="AH42" i="26"/>
  <c r="AM42" i="26"/>
  <c r="C37" i="13" s="1"/>
  <c r="G111" i="27" s="1"/>
  <c r="AH36" i="26"/>
  <c r="AM36" i="26"/>
  <c r="C31" i="13" s="1"/>
  <c r="G68" i="27" s="1"/>
  <c r="AH30" i="26"/>
  <c r="AM30" i="26"/>
  <c r="C25" i="13" s="1"/>
  <c r="G94" i="27" s="1"/>
  <c r="S34" i="13" s="1"/>
  <c r="AH24" i="26"/>
  <c r="AM24" i="26"/>
  <c r="C19" i="13" s="1"/>
  <c r="G126" i="27" s="1"/>
  <c r="AH18" i="26"/>
  <c r="AM18" i="26"/>
  <c r="C13" i="13" s="1"/>
  <c r="G32" i="27" s="1"/>
  <c r="AH12" i="26"/>
  <c r="AM12" i="26"/>
  <c r="C7" i="13" s="1"/>
  <c r="G114" i="27" s="1"/>
  <c r="AH9" i="26"/>
  <c r="AM9" i="26"/>
  <c r="C4" i="13" s="1"/>
  <c r="AH50" i="26"/>
  <c r="AM50" i="26"/>
  <c r="C44" i="13" s="1"/>
  <c r="G76" i="27" s="1"/>
  <c r="AH13" i="26"/>
  <c r="AM13" i="26"/>
  <c r="C8" i="13" s="1"/>
  <c r="G89" i="27" s="1"/>
  <c r="AH54" i="26"/>
  <c r="AM54" i="26"/>
  <c r="C48" i="13" s="1"/>
  <c r="G115" i="27" s="1"/>
  <c r="AH48" i="26"/>
  <c r="AM48" i="26"/>
  <c r="C42" i="13" s="1"/>
  <c r="AH41" i="26"/>
  <c r="AM41" i="26"/>
  <c r="C36" i="13" s="1"/>
  <c r="G19" i="27" s="1"/>
  <c r="AH35" i="26"/>
  <c r="AM35" i="26"/>
  <c r="C30" i="13" s="1"/>
  <c r="G37" i="27" s="1"/>
  <c r="AH29" i="26"/>
  <c r="AM29" i="26"/>
  <c r="C24" i="13" s="1"/>
  <c r="G127" i="27" s="1"/>
  <c r="AH23" i="26"/>
  <c r="AM23" i="26"/>
  <c r="C18" i="13" s="1"/>
  <c r="G125" i="27" s="1"/>
  <c r="AH17" i="26"/>
  <c r="AM17" i="26"/>
  <c r="C12" i="13" s="1"/>
  <c r="G30" i="27" s="1"/>
  <c r="AH11" i="26"/>
  <c r="AM11" i="26"/>
  <c r="C6" i="13" s="1"/>
  <c r="G116" i="27" s="1"/>
  <c r="AH56" i="26"/>
  <c r="AM56" i="26"/>
  <c r="C50" i="13" s="1"/>
  <c r="G98" i="27" s="1"/>
  <c r="AH19" i="26"/>
  <c r="AM19" i="26"/>
  <c r="C14" i="13" s="1"/>
  <c r="G25" i="27" s="1"/>
  <c r="AH132" i="26"/>
  <c r="AM132" i="26"/>
  <c r="C125" i="13" s="1"/>
  <c r="G158" i="27" s="1"/>
  <c r="AH126" i="26"/>
  <c r="AM126" i="26"/>
  <c r="C119" i="13" s="1"/>
  <c r="G139" i="27" s="1"/>
  <c r="S50" i="13" s="1"/>
  <c r="AH120" i="26"/>
  <c r="AM120" i="26"/>
  <c r="C113" i="13" s="1"/>
  <c r="G107" i="27" s="1"/>
  <c r="AH114" i="26"/>
  <c r="AM114" i="26"/>
  <c r="C107" i="13" s="1"/>
  <c r="G35" i="27" s="1"/>
  <c r="AH108" i="26"/>
  <c r="AM108" i="26"/>
  <c r="C101" i="13" s="1"/>
  <c r="G51" i="27" s="1"/>
  <c r="AH102" i="26"/>
  <c r="AM102" i="26"/>
  <c r="C95" i="13" s="1"/>
  <c r="G95" i="27" s="1"/>
  <c r="AH96" i="26"/>
  <c r="AM96" i="26"/>
  <c r="C89" i="13" s="1"/>
  <c r="G18" i="27" s="1"/>
  <c r="AH90" i="26"/>
  <c r="AM90" i="26"/>
  <c r="C83" i="13" s="1"/>
  <c r="G77" i="27" s="1"/>
  <c r="AH84" i="26"/>
  <c r="AM84" i="26"/>
  <c r="C77" i="13" s="1"/>
  <c r="G123" i="27" s="1"/>
  <c r="AH78" i="26"/>
  <c r="AM78" i="26"/>
  <c r="C71" i="13" s="1"/>
  <c r="G142" i="27" s="1"/>
  <c r="AH72" i="26"/>
  <c r="AM72" i="26"/>
  <c r="C65" i="13" s="1"/>
  <c r="G10" i="27" s="1"/>
  <c r="AH66" i="26"/>
  <c r="AM66" i="26"/>
  <c r="C59" i="13" s="1"/>
  <c r="G27" i="27" s="1"/>
  <c r="AH59" i="26"/>
  <c r="AM59" i="26"/>
  <c r="C53" i="13" s="1"/>
  <c r="G102" i="27" s="1"/>
  <c r="AH53" i="26"/>
  <c r="AM53" i="26"/>
  <c r="C47" i="13" s="1"/>
  <c r="G157" i="27" s="1"/>
  <c r="AH47" i="26"/>
  <c r="AM47" i="26"/>
  <c r="C41" i="13" s="1"/>
  <c r="G132" i="27" s="1"/>
  <c r="S46" i="13" s="1"/>
  <c r="AH40" i="26"/>
  <c r="AM40" i="26"/>
  <c r="C35" i="13" s="1"/>
  <c r="G145" i="27" s="1"/>
  <c r="AH34" i="26"/>
  <c r="AM34" i="26"/>
  <c r="C29" i="13" s="1"/>
  <c r="G38" i="27" s="1"/>
  <c r="AH28" i="26"/>
  <c r="AM28" i="26"/>
  <c r="C23" i="13" s="1"/>
  <c r="G128" i="27" s="1"/>
  <c r="AH22" i="26"/>
  <c r="AM22" i="26"/>
  <c r="C17" i="13" s="1"/>
  <c r="G119" i="27" s="1"/>
  <c r="AH16" i="26"/>
  <c r="AM16" i="26"/>
  <c r="C11" i="13" s="1"/>
  <c r="G28" i="27" s="1"/>
  <c r="AH10" i="26"/>
  <c r="AM10" i="26"/>
  <c r="C5" i="13" s="1"/>
  <c r="G136" i="27" s="1"/>
  <c r="S49" i="13" s="1"/>
  <c r="AH129" i="26"/>
  <c r="AM129" i="26"/>
  <c r="C122" i="13" s="1"/>
  <c r="G36" i="27" s="1"/>
  <c r="AH37" i="26"/>
  <c r="AM37" i="26"/>
  <c r="C32" i="13" s="1"/>
  <c r="G146" i="27" s="1"/>
  <c r="AH131" i="26"/>
  <c r="AM131" i="26"/>
  <c r="C124" i="13" s="1"/>
  <c r="G161" i="27" s="1"/>
  <c r="AH125" i="26"/>
  <c r="AM125" i="26"/>
  <c r="C118" i="13" s="1"/>
  <c r="G15" i="27" s="1"/>
  <c r="AH119" i="26"/>
  <c r="AM119" i="26"/>
  <c r="C112" i="13" s="1"/>
  <c r="G108" i="27" s="1"/>
  <c r="AH113" i="26"/>
  <c r="AM113" i="26"/>
  <c r="C106" i="13" s="1"/>
  <c r="G92" i="27" s="1"/>
  <c r="AH107" i="26"/>
  <c r="AM107" i="26"/>
  <c r="C100" i="13" s="1"/>
  <c r="G50" i="27" s="1"/>
  <c r="AH101" i="26"/>
  <c r="AM101" i="26"/>
  <c r="C94" i="13" s="1"/>
  <c r="G101" i="27" s="1"/>
  <c r="S38" i="13" s="1"/>
  <c r="AH95" i="26"/>
  <c r="AM95" i="26"/>
  <c r="C88" i="13" s="1"/>
  <c r="G153" i="27" s="1"/>
  <c r="AH89" i="26"/>
  <c r="AM89" i="26"/>
  <c r="C82" i="13" s="1"/>
  <c r="G7" i="27" s="1"/>
  <c r="AH83" i="26"/>
  <c r="AM83" i="26"/>
  <c r="C76" i="13" s="1"/>
  <c r="G121" i="27" s="1"/>
  <c r="AH77" i="26"/>
  <c r="AM77" i="26"/>
  <c r="C70" i="13" s="1"/>
  <c r="G141" i="27" s="1"/>
  <c r="S51" i="13" s="1"/>
  <c r="AH71" i="26"/>
  <c r="AM71" i="26"/>
  <c r="C64" i="13" s="1"/>
  <c r="G11" i="27" s="1"/>
  <c r="AH65" i="26"/>
  <c r="AM65" i="26"/>
  <c r="C58" i="13" s="1"/>
  <c r="G91" i="27" s="1"/>
  <c r="AH58" i="26"/>
  <c r="AM58" i="26"/>
  <c r="C52" i="13" s="1"/>
  <c r="G104" i="27" s="1"/>
  <c r="S40" i="13" s="1"/>
  <c r="AH52" i="26"/>
  <c r="AM52" i="26"/>
  <c r="C46" i="13" s="1"/>
  <c r="G154" i="27" s="1"/>
  <c r="AH46" i="26"/>
  <c r="AM46" i="26"/>
  <c r="C40" i="13" s="1"/>
  <c r="G26" i="27" s="1"/>
  <c r="AH135" i="26"/>
  <c r="AM135" i="26"/>
  <c r="C128" i="13" s="1"/>
  <c r="G103" i="27" s="1"/>
  <c r="S39" i="13" s="1"/>
  <c r="AH44" i="26"/>
  <c r="AM44" i="26"/>
  <c r="C38" i="13" s="1"/>
  <c r="G90" i="27" s="1"/>
  <c r="AH25" i="26"/>
  <c r="AM25" i="26"/>
  <c r="C20" i="13" s="1"/>
  <c r="G120" i="27" s="1"/>
  <c r="AH167" i="26"/>
  <c r="AM167" i="26"/>
  <c r="AH161" i="26"/>
  <c r="AM161" i="26"/>
  <c r="C153" i="13" s="1"/>
  <c r="AH155" i="26"/>
  <c r="AM155" i="26"/>
  <c r="C147" i="13" s="1"/>
  <c r="G129" i="27" s="1"/>
  <c r="AH149" i="26"/>
  <c r="AM149" i="26"/>
  <c r="AH143" i="26"/>
  <c r="AM143" i="26"/>
  <c r="C135" i="13" s="1"/>
  <c r="G63" i="27" s="1"/>
  <c r="S21" i="13" s="1"/>
  <c r="AH137" i="26"/>
  <c r="AM137" i="26"/>
  <c r="C129" i="13" s="1"/>
  <c r="G148" i="27" s="1"/>
  <c r="AH130" i="26"/>
  <c r="AM130" i="26"/>
  <c r="C123" i="13" s="1"/>
  <c r="G34" i="27" s="1"/>
  <c r="S11" i="13" s="1"/>
  <c r="AH124" i="26"/>
  <c r="AM124" i="26"/>
  <c r="C117" i="13" s="1"/>
  <c r="G17" i="27" s="1"/>
  <c r="AH118" i="26"/>
  <c r="AM118" i="26"/>
  <c r="C111" i="13" s="1"/>
  <c r="G109" i="27" s="1"/>
  <c r="AH112" i="26"/>
  <c r="AM112" i="26"/>
  <c r="C105" i="13" s="1"/>
  <c r="G93" i="27" s="1"/>
  <c r="AH106" i="26"/>
  <c r="AM106" i="26"/>
  <c r="C99" i="13" s="1"/>
  <c r="G48" i="27" s="1"/>
  <c r="AH100" i="26"/>
  <c r="AM100" i="26"/>
  <c r="C93" i="13" s="1"/>
  <c r="G99" i="27" s="1"/>
  <c r="S36" i="13" s="1"/>
  <c r="AH94" i="26"/>
  <c r="AM94" i="26"/>
  <c r="C87" i="13" s="1"/>
  <c r="G156" i="27" s="1"/>
  <c r="AH88" i="26"/>
  <c r="AM88" i="26"/>
  <c r="C81" i="13" s="1"/>
  <c r="G6" i="27" s="1"/>
  <c r="S4" i="13" s="1"/>
  <c r="AH82" i="26"/>
  <c r="AM82" i="26"/>
  <c r="C75" i="13" s="1"/>
  <c r="G122" i="27" s="1"/>
  <c r="AH76" i="26"/>
  <c r="AM76" i="26"/>
  <c r="C69" i="13" s="1"/>
  <c r="G64" i="27" s="1"/>
  <c r="S22" i="13" s="1"/>
  <c r="AH70" i="26"/>
  <c r="AM70" i="26"/>
  <c r="C63" i="13" s="1"/>
  <c r="G44" i="27" s="1"/>
  <c r="S14" i="13" s="1"/>
  <c r="AH64" i="26"/>
  <c r="AM64" i="26"/>
  <c r="C57" i="13" s="1"/>
  <c r="G88" i="27" s="1"/>
  <c r="AH57" i="26"/>
  <c r="AM57" i="26"/>
  <c r="C51" i="13" s="1"/>
  <c r="G150" i="27" s="1"/>
  <c r="AH51" i="26"/>
  <c r="AM51" i="26"/>
  <c r="C45" i="13" s="1"/>
  <c r="G155" i="27" s="1"/>
  <c r="AH38" i="26"/>
  <c r="AM38" i="26"/>
  <c r="C33" i="13" s="1"/>
  <c r="G144" i="27" s="1"/>
  <c r="AH32" i="26"/>
  <c r="AM32" i="26"/>
  <c r="C27" i="13" s="1"/>
  <c r="G39" i="27" s="1"/>
  <c r="AH26" i="26"/>
  <c r="AM26" i="26"/>
  <c r="C21" i="13" s="1"/>
  <c r="G61" i="27" s="1"/>
  <c r="N7" i="13" s="1"/>
  <c r="AH20" i="26"/>
  <c r="AM20" i="26"/>
  <c r="C15" i="13" s="1"/>
  <c r="G13" i="27" s="1"/>
  <c r="AH14" i="26"/>
  <c r="AM14" i="26"/>
  <c r="C9" i="13" s="1"/>
  <c r="G112" i="27" s="1"/>
  <c r="AG60" i="26"/>
  <c r="AH133" i="26"/>
  <c r="AH127" i="26"/>
  <c r="AH121" i="26"/>
  <c r="AH115" i="26"/>
  <c r="AH109" i="26"/>
  <c r="AH103" i="26"/>
  <c r="AH97" i="26"/>
  <c r="AH91" i="26"/>
  <c r="AH85" i="26"/>
  <c r="AH79" i="26"/>
  <c r="AH73" i="26"/>
  <c r="AH67" i="26"/>
  <c r="AH61" i="26"/>
  <c r="AH123" i="26"/>
  <c r="AH117" i="26"/>
  <c r="AH111" i="26"/>
  <c r="AH105" i="26"/>
  <c r="AH99" i="26"/>
  <c r="AH93" i="26"/>
  <c r="AH87" i="26"/>
  <c r="AH81" i="26"/>
  <c r="AH75" i="26"/>
  <c r="AH69" i="26"/>
  <c r="AH63" i="26"/>
  <c r="AG43" i="26"/>
  <c r="AF43" i="26"/>
  <c r="AH55" i="26"/>
  <c r="AH49" i="26"/>
  <c r="AH39" i="26"/>
  <c r="AH33" i="26"/>
  <c r="AH27" i="26"/>
  <c r="AH21" i="26"/>
  <c r="AH15" i="26"/>
  <c r="AG8" i="26"/>
  <c r="D16" i="12" s="1"/>
  <c r="AH170" i="26"/>
  <c r="AH158" i="26"/>
  <c r="AH152" i="26"/>
  <c r="AH146" i="26"/>
  <c r="AH140" i="26"/>
  <c r="AH164" i="26"/>
  <c r="AH166" i="26"/>
  <c r="AH160" i="26"/>
  <c r="AH154" i="26"/>
  <c r="AH148" i="26"/>
  <c r="AH142" i="26"/>
  <c r="AH156" i="26"/>
  <c r="AH150" i="26"/>
  <c r="AH144" i="26"/>
  <c r="AH163" i="26"/>
  <c r="AH169" i="26"/>
  <c r="AH151" i="26"/>
  <c r="AF136" i="26"/>
  <c r="AG136" i="26"/>
  <c r="AH157" i="26"/>
  <c r="AH145" i="26"/>
  <c r="AH139" i="26"/>
  <c r="AH168" i="26"/>
  <c r="AH162" i="26"/>
  <c r="AH138" i="26"/>
  <c r="AF60" i="26"/>
  <c r="AH45" i="26"/>
  <c r="AF8" i="26"/>
  <c r="D17" i="12" s="1"/>
  <c r="S13" i="13" l="1"/>
  <c r="I4" i="13"/>
  <c r="G143" i="27"/>
  <c r="H4" i="13"/>
  <c r="S6" i="13"/>
  <c r="S32" i="13"/>
  <c r="S10" i="13"/>
  <c r="G79" i="27"/>
  <c r="S26" i="13" s="1"/>
  <c r="S54" i="13"/>
  <c r="S35" i="13"/>
  <c r="S5" i="13"/>
  <c r="S17" i="13"/>
  <c r="S56" i="13"/>
  <c r="N18" i="13"/>
  <c r="S33" i="13"/>
  <c r="S9" i="13"/>
  <c r="S42" i="13"/>
  <c r="S44" i="13"/>
  <c r="S52" i="13"/>
  <c r="AN112" i="26"/>
  <c r="AO112" i="26" s="1"/>
  <c r="S43" i="13"/>
  <c r="S20" i="13"/>
  <c r="AN130" i="26"/>
  <c r="AO130" i="26" s="1"/>
  <c r="AN149" i="26"/>
  <c r="AO149" i="26" s="1"/>
  <c r="C141" i="13"/>
  <c r="G75" i="27" s="1"/>
  <c r="AN167" i="26"/>
  <c r="AO167" i="26" s="1"/>
  <c r="C159" i="13"/>
  <c r="G84" i="27" s="1"/>
  <c r="S12" i="13"/>
  <c r="N16" i="13"/>
  <c r="S53" i="13"/>
  <c r="AN171" i="26"/>
  <c r="AO171" i="26" s="1"/>
  <c r="C163" i="13"/>
  <c r="G160" i="27" s="1"/>
  <c r="N17" i="13"/>
  <c r="S55" i="13"/>
  <c r="S7" i="13"/>
  <c r="N8" i="13"/>
  <c r="S23" i="13"/>
  <c r="S45" i="13"/>
  <c r="N6" i="13"/>
  <c r="S15" i="13"/>
  <c r="AH60" i="26"/>
  <c r="AN94" i="26"/>
  <c r="AO94" i="26" s="1"/>
  <c r="AN76" i="26"/>
  <c r="AO76" i="26" s="1"/>
  <c r="N11" i="13"/>
  <c r="AN57" i="26"/>
  <c r="AO57" i="26" s="1"/>
  <c r="N13" i="13"/>
  <c r="N3" i="13"/>
  <c r="N4" i="13"/>
  <c r="N12" i="13"/>
  <c r="N5" i="13"/>
  <c r="G135" i="27"/>
  <c r="G4" i="13"/>
  <c r="E5" i="13"/>
  <c r="E11" i="13"/>
  <c r="E17" i="13"/>
  <c r="E23" i="13"/>
  <c r="E29" i="13"/>
  <c r="E35" i="13"/>
  <c r="E41" i="13"/>
  <c r="E47" i="13"/>
  <c r="E53" i="13"/>
  <c r="E59" i="13"/>
  <c r="E65" i="13"/>
  <c r="E71" i="13"/>
  <c r="E77" i="13"/>
  <c r="E83" i="13"/>
  <c r="D83" i="13" s="1"/>
  <c r="E89" i="13"/>
  <c r="D89" i="13" s="1"/>
  <c r="E95" i="13"/>
  <c r="D95" i="13" s="1"/>
  <c r="E101" i="13"/>
  <c r="D101" i="13" s="1"/>
  <c r="E107" i="13"/>
  <c r="D107" i="13" s="1"/>
  <c r="E113" i="13"/>
  <c r="D113" i="13" s="1"/>
  <c r="E119" i="13"/>
  <c r="D119" i="13" s="1"/>
  <c r="E125" i="13"/>
  <c r="D125" i="13" s="1"/>
  <c r="E131" i="13"/>
  <c r="D131" i="13" s="1"/>
  <c r="E137" i="13"/>
  <c r="D137" i="13" s="1"/>
  <c r="E143" i="13"/>
  <c r="D143" i="13" s="1"/>
  <c r="E149" i="13"/>
  <c r="D149" i="13" s="1"/>
  <c r="E155" i="13"/>
  <c r="D155" i="13" s="1"/>
  <c r="E161" i="13"/>
  <c r="D161" i="13" s="1"/>
  <c r="E18" i="13"/>
  <c r="E36" i="13"/>
  <c r="E54" i="13"/>
  <c r="E78" i="13"/>
  <c r="E96" i="13"/>
  <c r="D96" i="13" s="1"/>
  <c r="E108" i="13"/>
  <c r="D108" i="13" s="1"/>
  <c r="E126" i="13"/>
  <c r="D126" i="13" s="1"/>
  <c r="E144" i="13"/>
  <c r="D144" i="13" s="1"/>
  <c r="E162" i="13"/>
  <c r="D162" i="13" s="1"/>
  <c r="E85" i="13"/>
  <c r="D85" i="13" s="1"/>
  <c r="E109" i="13"/>
  <c r="D109" i="13" s="1"/>
  <c r="E133" i="13"/>
  <c r="D133" i="13" s="1"/>
  <c r="E157" i="13"/>
  <c r="D157" i="13" s="1"/>
  <c r="E60" i="13"/>
  <c r="E91" i="13"/>
  <c r="D91" i="13" s="1"/>
  <c r="E145" i="13"/>
  <c r="D145" i="13" s="1"/>
  <c r="E7" i="13"/>
  <c r="E13" i="13"/>
  <c r="E19" i="13"/>
  <c r="E25" i="13"/>
  <c r="E31" i="13"/>
  <c r="E37" i="13"/>
  <c r="E43" i="13"/>
  <c r="E49" i="13"/>
  <c r="E55" i="13"/>
  <c r="E61" i="13"/>
  <c r="E67" i="13"/>
  <c r="E97" i="13"/>
  <c r="D97" i="13" s="1"/>
  <c r="E103" i="13"/>
  <c r="D103" i="13" s="1"/>
  <c r="E121" i="13"/>
  <c r="D121" i="13" s="1"/>
  <c r="E151" i="13"/>
  <c r="D151" i="13" s="1"/>
  <c r="E8" i="13"/>
  <c r="E14" i="13"/>
  <c r="E20" i="13"/>
  <c r="E26" i="13"/>
  <c r="E32" i="13"/>
  <c r="E38" i="13"/>
  <c r="E44" i="13"/>
  <c r="E50" i="13"/>
  <c r="E56" i="13"/>
  <c r="E62" i="13"/>
  <c r="E68" i="13"/>
  <c r="E74" i="13"/>
  <c r="E80" i="13"/>
  <c r="E86" i="13"/>
  <c r="E92" i="13"/>
  <c r="D92" i="13" s="1"/>
  <c r="E98" i="13"/>
  <c r="D98" i="13" s="1"/>
  <c r="E104" i="13"/>
  <c r="D104" i="13" s="1"/>
  <c r="E110" i="13"/>
  <c r="D110" i="13" s="1"/>
  <c r="E116" i="13"/>
  <c r="D116" i="13" s="1"/>
  <c r="E122" i="13"/>
  <c r="D122" i="13" s="1"/>
  <c r="E128" i="13"/>
  <c r="D128" i="13" s="1"/>
  <c r="E134" i="13"/>
  <c r="D134" i="13" s="1"/>
  <c r="E140" i="13"/>
  <c r="D140" i="13" s="1"/>
  <c r="E146" i="13"/>
  <c r="D146" i="13" s="1"/>
  <c r="E152" i="13"/>
  <c r="D152" i="13" s="1"/>
  <c r="E158" i="13"/>
  <c r="D158" i="13" s="1"/>
  <c r="E4" i="13"/>
  <c r="D4" i="13" s="1"/>
  <c r="E10" i="13"/>
  <c r="E22" i="13"/>
  <c r="E28" i="13"/>
  <c r="E40" i="13"/>
  <c r="E52" i="13"/>
  <c r="E64" i="13"/>
  <c r="E76" i="13"/>
  <c r="E88" i="13"/>
  <c r="D88" i="13" s="1"/>
  <c r="E100" i="13"/>
  <c r="D100" i="13" s="1"/>
  <c r="E112" i="13"/>
  <c r="D112" i="13" s="1"/>
  <c r="E124" i="13"/>
  <c r="D124" i="13" s="1"/>
  <c r="E136" i="13"/>
  <c r="D136" i="13" s="1"/>
  <c r="E148" i="13"/>
  <c r="D148" i="13" s="1"/>
  <c r="E160" i="13"/>
  <c r="D160" i="13" s="1"/>
  <c r="E12" i="13"/>
  <c r="E30" i="13"/>
  <c r="E48" i="13"/>
  <c r="E66" i="13"/>
  <c r="E84" i="13"/>
  <c r="D84" i="13" s="1"/>
  <c r="E102" i="13"/>
  <c r="D102" i="13" s="1"/>
  <c r="E120" i="13"/>
  <c r="D120" i="13" s="1"/>
  <c r="E138" i="13"/>
  <c r="D138" i="13" s="1"/>
  <c r="E156" i="13"/>
  <c r="D156" i="13" s="1"/>
  <c r="E79" i="13"/>
  <c r="E115" i="13"/>
  <c r="D115" i="13" s="1"/>
  <c r="E139" i="13"/>
  <c r="D139" i="13" s="1"/>
  <c r="E9" i="13"/>
  <c r="E15" i="13"/>
  <c r="E21" i="13"/>
  <c r="E27" i="13"/>
  <c r="E33" i="13"/>
  <c r="E39" i="13"/>
  <c r="E45" i="13"/>
  <c r="E51" i="13"/>
  <c r="E57" i="13"/>
  <c r="E63" i="13"/>
  <c r="E69" i="13"/>
  <c r="E75" i="13"/>
  <c r="E81" i="13"/>
  <c r="E87" i="13"/>
  <c r="E93" i="13"/>
  <c r="D93" i="13" s="1"/>
  <c r="E99" i="13"/>
  <c r="D99" i="13" s="1"/>
  <c r="E105" i="13"/>
  <c r="D105" i="13" s="1"/>
  <c r="E111" i="13"/>
  <c r="D111" i="13" s="1"/>
  <c r="E117" i="13"/>
  <c r="D117" i="13" s="1"/>
  <c r="E123" i="13"/>
  <c r="D123" i="13" s="1"/>
  <c r="E129" i="13"/>
  <c r="D129" i="13" s="1"/>
  <c r="E135" i="13"/>
  <c r="D135" i="13" s="1"/>
  <c r="E141" i="13"/>
  <c r="D141" i="13" s="1"/>
  <c r="E147" i="13"/>
  <c r="D147" i="13" s="1"/>
  <c r="E153" i="13"/>
  <c r="D153" i="13" s="1"/>
  <c r="E159" i="13"/>
  <c r="D159" i="13" s="1"/>
  <c r="E16" i="13"/>
  <c r="E34" i="13"/>
  <c r="E46" i="13"/>
  <c r="E58" i="13"/>
  <c r="E70" i="13"/>
  <c r="E82" i="13"/>
  <c r="E94" i="13"/>
  <c r="D94" i="13" s="1"/>
  <c r="E106" i="13"/>
  <c r="D106" i="13" s="1"/>
  <c r="E118" i="13"/>
  <c r="D118" i="13" s="1"/>
  <c r="E130" i="13"/>
  <c r="D130" i="13" s="1"/>
  <c r="E142" i="13"/>
  <c r="D142" i="13" s="1"/>
  <c r="E154" i="13"/>
  <c r="D154" i="13" s="1"/>
  <c r="E6" i="13"/>
  <c r="E24" i="13"/>
  <c r="E42" i="13"/>
  <c r="E72" i="13"/>
  <c r="E90" i="13"/>
  <c r="D90" i="13" s="1"/>
  <c r="E114" i="13"/>
  <c r="D114" i="13" s="1"/>
  <c r="E132" i="13"/>
  <c r="D132" i="13" s="1"/>
  <c r="E150" i="13"/>
  <c r="D150" i="13" s="1"/>
  <c r="E73" i="13"/>
  <c r="E127" i="13"/>
  <c r="D127" i="13" s="1"/>
  <c r="E163" i="13"/>
  <c r="D163" i="13" s="1"/>
  <c r="AN14" i="26"/>
  <c r="AO14" i="26" s="1"/>
  <c r="AN32" i="26"/>
  <c r="AO32" i="26" s="1"/>
  <c r="AN113" i="26"/>
  <c r="AO113" i="26" s="1"/>
  <c r="AN27" i="26"/>
  <c r="AO27" i="26" s="1"/>
  <c r="AN73" i="26"/>
  <c r="AO73" i="26" s="1"/>
  <c r="AN109" i="26"/>
  <c r="AO109" i="26" s="1"/>
  <c r="AN145" i="26"/>
  <c r="AO145" i="26" s="1"/>
  <c r="AN162" i="26"/>
  <c r="AO162" i="26" s="1"/>
  <c r="AN63" i="26"/>
  <c r="AO63" i="26" s="1"/>
  <c r="AN123" i="26"/>
  <c r="AO123" i="26" s="1"/>
  <c r="AN142" i="26"/>
  <c r="AO142" i="26" s="1"/>
  <c r="AN139" i="26"/>
  <c r="AO139" i="26" s="1"/>
  <c r="AN156" i="26"/>
  <c r="AO156" i="26" s="1"/>
  <c r="AN20" i="26"/>
  <c r="AO20" i="26" s="1"/>
  <c r="AN38" i="26"/>
  <c r="AO38" i="26" s="1"/>
  <c r="AN82" i="26"/>
  <c r="AO82" i="26" s="1"/>
  <c r="AN118" i="26"/>
  <c r="AO118" i="26" s="1"/>
  <c r="AN137" i="26"/>
  <c r="AO137" i="26" s="1"/>
  <c r="AN155" i="26"/>
  <c r="AO155" i="26" s="1"/>
  <c r="AN25" i="26"/>
  <c r="AO25" i="26" s="1"/>
  <c r="AN46" i="26"/>
  <c r="AO46" i="26" s="1"/>
  <c r="AN65" i="26"/>
  <c r="AO65" i="26" s="1"/>
  <c r="AN83" i="26"/>
  <c r="AO83" i="26" s="1"/>
  <c r="AN101" i="26"/>
  <c r="AO101" i="26" s="1"/>
  <c r="AN119" i="26"/>
  <c r="AO119" i="26" s="1"/>
  <c r="AN37" i="26"/>
  <c r="AO37" i="26" s="1"/>
  <c r="AN16" i="26"/>
  <c r="AO16" i="26" s="1"/>
  <c r="AN34" i="26"/>
  <c r="AO34" i="26" s="1"/>
  <c r="AN53" i="26"/>
  <c r="AO53" i="26" s="1"/>
  <c r="AN72" i="26"/>
  <c r="AO72" i="26" s="1"/>
  <c r="AN90" i="26"/>
  <c r="AO90" i="26" s="1"/>
  <c r="AN108" i="26"/>
  <c r="AO108" i="26" s="1"/>
  <c r="AN126" i="26"/>
  <c r="AO126" i="26" s="1"/>
  <c r="AN56" i="26"/>
  <c r="AO56" i="26" s="1"/>
  <c r="AN23" i="26"/>
  <c r="AO23" i="26" s="1"/>
  <c r="AN41" i="26"/>
  <c r="AO41" i="26" s="1"/>
  <c r="AN13" i="26"/>
  <c r="AO13" i="26" s="1"/>
  <c r="AN12" i="26"/>
  <c r="AO12" i="26" s="1"/>
  <c r="AN30" i="26"/>
  <c r="AO30" i="26" s="1"/>
  <c r="AN62" i="26"/>
  <c r="AO62" i="26" s="1"/>
  <c r="AN80" i="26"/>
  <c r="AO80" i="26" s="1"/>
  <c r="AN98" i="26"/>
  <c r="AO98" i="26" s="1"/>
  <c r="AN116" i="26"/>
  <c r="AO116" i="26" s="1"/>
  <c r="AN134" i="26"/>
  <c r="AO134" i="26" s="1"/>
  <c r="AN153" i="26"/>
  <c r="AO153" i="26" s="1"/>
  <c r="AN150" i="26"/>
  <c r="AO150" i="26" s="1"/>
  <c r="AN152" i="26"/>
  <c r="AO152" i="26" s="1"/>
  <c r="AN144" i="26"/>
  <c r="AO144" i="26" s="1"/>
  <c r="AN158" i="26"/>
  <c r="AO158" i="26" s="1"/>
  <c r="AN169" i="26"/>
  <c r="AO169" i="26" s="1"/>
  <c r="AN55" i="26"/>
  <c r="AO55" i="26" s="1"/>
  <c r="AN170" i="26"/>
  <c r="AO170" i="26" s="1"/>
  <c r="AN15" i="26"/>
  <c r="AO15" i="26" s="1"/>
  <c r="AN79" i="26"/>
  <c r="AO79" i="26" s="1"/>
  <c r="AN154" i="26"/>
  <c r="AO154" i="26" s="1"/>
  <c r="AN81" i="26"/>
  <c r="AO81" i="26" s="1"/>
  <c r="AN148" i="26"/>
  <c r="AO148" i="26" s="1"/>
  <c r="AN135" i="26"/>
  <c r="AO135" i="26" s="1"/>
  <c r="AN64" i="26"/>
  <c r="AO64" i="26" s="1"/>
  <c r="AN51" i="26"/>
  <c r="AO51" i="26" s="1"/>
  <c r="AN88" i="26"/>
  <c r="AO88" i="26" s="1"/>
  <c r="AN143" i="26"/>
  <c r="AO143" i="26" s="1"/>
  <c r="AN71" i="26"/>
  <c r="AO71" i="26" s="1"/>
  <c r="AN129" i="26"/>
  <c r="AO129" i="26" s="1"/>
  <c r="AN36" i="26"/>
  <c r="AO36" i="26" s="1"/>
  <c r="AN77" i="26"/>
  <c r="AO77" i="26" s="1"/>
  <c r="AN100" i="26"/>
  <c r="AO100" i="26" s="1"/>
  <c r="AN26" i="26"/>
  <c r="AO26" i="26" s="1"/>
  <c r="AN70" i="26"/>
  <c r="AO70" i="26" s="1"/>
  <c r="AN106" i="26"/>
  <c r="AO106" i="26" s="1"/>
  <c r="AN124" i="26"/>
  <c r="AO124" i="26" s="1"/>
  <c r="AN161" i="26"/>
  <c r="AO161" i="26" s="1"/>
  <c r="AN44" i="26"/>
  <c r="AO44" i="26" s="1"/>
  <c r="AN52" i="26"/>
  <c r="AO52" i="26" s="1"/>
  <c r="AN89" i="26"/>
  <c r="AO89" i="26" s="1"/>
  <c r="AN107" i="26"/>
  <c r="AO107" i="26" s="1"/>
  <c r="AN125" i="26"/>
  <c r="AO125" i="26" s="1"/>
  <c r="AN22" i="26"/>
  <c r="AO22" i="26" s="1"/>
  <c r="AN40" i="26"/>
  <c r="AO40" i="26" s="1"/>
  <c r="AN59" i="26"/>
  <c r="AO59" i="26" s="1"/>
  <c r="AN78" i="26"/>
  <c r="AO78" i="26" s="1"/>
  <c r="AN96" i="26"/>
  <c r="AO96" i="26" s="1"/>
  <c r="AN114" i="26"/>
  <c r="AO114" i="26" s="1"/>
  <c r="AN132" i="26"/>
  <c r="AO132" i="26" s="1"/>
  <c r="AN11" i="26"/>
  <c r="AO11" i="26" s="1"/>
  <c r="AN29" i="26"/>
  <c r="AO29" i="26" s="1"/>
  <c r="AN48" i="26"/>
  <c r="AO48" i="26" s="1"/>
  <c r="AN50" i="26"/>
  <c r="AO50" i="26" s="1"/>
  <c r="AN18" i="26"/>
  <c r="AO18" i="26" s="1"/>
  <c r="AN68" i="26"/>
  <c r="AO68" i="26" s="1"/>
  <c r="AN86" i="26"/>
  <c r="AO86" i="26" s="1"/>
  <c r="AN104" i="26"/>
  <c r="AO104" i="26" s="1"/>
  <c r="AN122" i="26"/>
  <c r="AO122" i="26" s="1"/>
  <c r="AN141" i="26"/>
  <c r="AO141" i="26" s="1"/>
  <c r="AN159" i="26"/>
  <c r="AO159" i="26" s="1"/>
  <c r="AN31" i="26"/>
  <c r="AO31" i="26" s="1"/>
  <c r="AN21" i="26"/>
  <c r="AO21" i="26" s="1"/>
  <c r="AN168" i="26"/>
  <c r="AO168" i="26" s="1"/>
  <c r="AN69" i="26"/>
  <c r="AO69" i="26" s="1"/>
  <c r="AN166" i="26"/>
  <c r="AO166" i="26" s="1"/>
  <c r="AN99" i="26"/>
  <c r="AO99" i="26" s="1"/>
  <c r="AN160" i="26"/>
  <c r="AO160" i="26" s="1"/>
  <c r="AN61" i="26"/>
  <c r="AO61" i="26" s="1"/>
  <c r="AN67" i="26"/>
  <c r="AO67" i="26" s="1"/>
  <c r="AN151" i="26"/>
  <c r="AO151" i="26" s="1"/>
  <c r="AN133" i="26"/>
  <c r="AO133" i="26" s="1"/>
  <c r="AN75" i="26"/>
  <c r="AO75" i="26" s="1"/>
  <c r="AN105" i="26"/>
  <c r="AO105" i="26" s="1"/>
  <c r="AN85" i="26"/>
  <c r="AO85" i="26" s="1"/>
  <c r="AN58" i="26"/>
  <c r="AO58" i="26" s="1"/>
  <c r="AN131" i="26"/>
  <c r="AO131" i="26" s="1"/>
  <c r="AN10" i="26"/>
  <c r="AO10" i="26" s="1"/>
  <c r="AN28" i="26"/>
  <c r="AO28" i="26" s="1"/>
  <c r="AN47" i="26"/>
  <c r="AO47" i="26" s="1"/>
  <c r="AN66" i="26"/>
  <c r="AO66" i="26" s="1"/>
  <c r="AN84" i="26"/>
  <c r="AO84" i="26" s="1"/>
  <c r="AN102" i="26"/>
  <c r="AO102" i="26" s="1"/>
  <c r="AN120" i="26"/>
  <c r="AO120" i="26" s="1"/>
  <c r="AN19" i="26"/>
  <c r="AO19" i="26" s="1"/>
  <c r="AN17" i="26"/>
  <c r="AO17" i="26" s="1"/>
  <c r="AN35" i="26"/>
  <c r="AO35" i="26" s="1"/>
  <c r="AN54" i="26"/>
  <c r="AO54" i="26" s="1"/>
  <c r="AN9" i="26"/>
  <c r="AO9" i="26" s="1"/>
  <c r="AN24" i="26"/>
  <c r="AO24" i="26" s="1"/>
  <c r="AN42" i="26"/>
  <c r="AO42" i="26" s="1"/>
  <c r="AN74" i="26"/>
  <c r="AO74" i="26" s="1"/>
  <c r="AN92" i="26"/>
  <c r="AO92" i="26" s="1"/>
  <c r="AN110" i="26"/>
  <c r="AO110" i="26" s="1"/>
  <c r="AN128" i="26"/>
  <c r="AO128" i="26" s="1"/>
  <c r="AN147" i="26"/>
  <c r="AO147" i="26" s="1"/>
  <c r="AN165" i="26"/>
  <c r="AO165" i="26" s="1"/>
  <c r="AN45" i="26"/>
  <c r="AO45" i="26" s="1"/>
  <c r="AN91" i="26"/>
  <c r="AO91" i="26" s="1"/>
  <c r="AN33" i="26"/>
  <c r="AO33" i="26" s="1"/>
  <c r="AN97" i="26"/>
  <c r="AO97" i="26" s="1"/>
  <c r="AN157" i="26"/>
  <c r="AO157" i="26" s="1"/>
  <c r="AN164" i="26"/>
  <c r="AO164" i="26" s="1"/>
  <c r="AN87" i="26"/>
  <c r="AO87" i="26" s="1"/>
  <c r="AN103" i="26"/>
  <c r="AO103" i="26" s="1"/>
  <c r="AN111" i="26"/>
  <c r="AO111" i="26" s="1"/>
  <c r="AN121" i="26"/>
  <c r="AO121" i="26" s="1"/>
  <c r="AN95" i="26"/>
  <c r="AO95" i="26" s="1"/>
  <c r="AH8" i="26"/>
  <c r="D15" i="12" s="1"/>
  <c r="AN138" i="26"/>
  <c r="AO138" i="26" s="1"/>
  <c r="AN115" i="26"/>
  <c r="AO115" i="26" s="1"/>
  <c r="AN39" i="26"/>
  <c r="AO39" i="26" s="1"/>
  <c r="AN127" i="26"/>
  <c r="AO127" i="26" s="1"/>
  <c r="AN163" i="26"/>
  <c r="AO163" i="26" s="1"/>
  <c r="AN49" i="26"/>
  <c r="AO49" i="26" s="1"/>
  <c r="AN93" i="26"/>
  <c r="AO93" i="26" s="1"/>
  <c r="AN140" i="26"/>
  <c r="AO140" i="26" s="1"/>
  <c r="AN117" i="26"/>
  <c r="AO117" i="26" s="1"/>
  <c r="AN146" i="26"/>
  <c r="AO146" i="26" s="1"/>
  <c r="AH43" i="26"/>
  <c r="AH136" i="26"/>
  <c r="J4" i="13" l="1"/>
  <c r="S25" i="13"/>
  <c r="N9" i="13"/>
  <c r="N15" i="13"/>
  <c r="S48" i="13"/>
  <c r="S29" i="13"/>
  <c r="N10" i="13"/>
  <c r="N19" i="13"/>
  <c r="S57" i="13"/>
  <c r="D35" i="25"/>
  <c r="E35" i="25" s="1"/>
  <c r="D29" i="25"/>
  <c r="E29" i="25" s="1"/>
  <c r="D13" i="25" l="1"/>
  <c r="D24" i="25"/>
  <c r="D19" i="25"/>
  <c r="D8" i="25"/>
  <c r="D15" i="25"/>
  <c r="D26" i="25"/>
  <c r="D32" i="25"/>
  <c r="D25" i="25"/>
  <c r="D21" i="25"/>
  <c r="D16" i="25"/>
  <c r="D10" i="25"/>
  <c r="D33" i="25"/>
  <c r="D17" i="25"/>
  <c r="D11" i="25"/>
  <c r="D5" i="25"/>
  <c r="D36" i="25"/>
  <c r="D7" i="25"/>
  <c r="D27" i="25"/>
  <c r="D14" i="25"/>
  <c r="D28" i="25"/>
  <c r="D9" i="25"/>
  <c r="D22" i="25"/>
  <c r="D30" i="25"/>
  <c r="F72" i="25" s="1"/>
  <c r="F73" i="25" s="1"/>
  <c r="D23" i="25"/>
  <c r="D18" i="25"/>
  <c r="D12" i="25"/>
  <c r="D6" i="25"/>
  <c r="D31" i="25"/>
  <c r="D20" i="25"/>
  <c r="D4" i="25"/>
  <c r="D37" i="25"/>
  <c r="D34" i="25"/>
  <c r="H72" i="25"/>
  <c r="H73" i="25" s="1"/>
  <c r="I72" i="25" l="1"/>
  <c r="I73" i="25" s="1"/>
  <c r="E72" i="25"/>
  <c r="E73" i="25" s="1"/>
  <c r="F29" i="25"/>
  <c r="F35" i="25"/>
  <c r="C72" i="25"/>
  <c r="C73" i="25" s="1"/>
  <c r="F10" i="25"/>
  <c r="F12" i="25"/>
  <c r="F14" i="25"/>
  <c r="F16" i="25"/>
  <c r="F18" i="25"/>
  <c r="F20" i="25"/>
  <c r="F22" i="25"/>
  <c r="F24" i="25"/>
  <c r="F26" i="25"/>
  <c r="F28" i="25"/>
  <c r="F31" i="25"/>
  <c r="F33" i="25"/>
  <c r="F36" i="25"/>
  <c r="F4" i="25"/>
  <c r="A10" i="25"/>
  <c r="E10" i="25" s="1"/>
  <c r="A12" i="25"/>
  <c r="E12" i="25" s="1"/>
  <c r="A14" i="25"/>
  <c r="E14" i="25" s="1"/>
  <c r="A16" i="25"/>
  <c r="E16" i="25" s="1"/>
  <c r="A18" i="25"/>
  <c r="E18" i="25" s="1"/>
  <c r="A20" i="25"/>
  <c r="E20" i="25" s="1"/>
  <c r="A22" i="25"/>
  <c r="E22" i="25" s="1"/>
  <c r="A24" i="25"/>
  <c r="E24" i="25" s="1"/>
  <c r="A26" i="25"/>
  <c r="E26" i="25" s="1"/>
  <c r="A28" i="25"/>
  <c r="E28" i="25" s="1"/>
  <c r="A31" i="25"/>
  <c r="E31" i="25" s="1"/>
  <c r="A33" i="25"/>
  <c r="E33" i="25" s="1"/>
  <c r="A36" i="25"/>
  <c r="E36" i="25" s="1"/>
  <c r="A4" i="25"/>
  <c r="E4" i="25" s="1"/>
  <c r="F9" i="25"/>
  <c r="F11" i="25"/>
  <c r="F13" i="25"/>
  <c r="F15" i="25"/>
  <c r="F17" i="25"/>
  <c r="F19" i="25"/>
  <c r="F21" i="25"/>
  <c r="F25" i="25"/>
  <c r="F30" i="25"/>
  <c r="F34" i="25"/>
  <c r="A9" i="25"/>
  <c r="E9" i="25" s="1"/>
  <c r="A13" i="25"/>
  <c r="E13" i="25" s="1"/>
  <c r="A17" i="25"/>
  <c r="E17" i="25" s="1"/>
  <c r="A21" i="25"/>
  <c r="E21" i="25" s="1"/>
  <c r="A25" i="25"/>
  <c r="E25" i="25" s="1"/>
  <c r="A30" i="25"/>
  <c r="E30" i="25" s="1"/>
  <c r="A34" i="25"/>
  <c r="E34" i="25" s="1"/>
  <c r="F23" i="25"/>
  <c r="F27" i="25"/>
  <c r="F32" i="25"/>
  <c r="F37" i="25"/>
  <c r="A11" i="25"/>
  <c r="E11" i="25" s="1"/>
  <c r="A15" i="25"/>
  <c r="E15" i="25" s="1"/>
  <c r="A19" i="25"/>
  <c r="E19" i="25" s="1"/>
  <c r="A23" i="25"/>
  <c r="E23" i="25" s="1"/>
  <c r="A27" i="25"/>
  <c r="E27" i="25" s="1"/>
  <c r="A32" i="25"/>
  <c r="E32" i="25" s="1"/>
  <c r="A37" i="25"/>
  <c r="E37" i="25" s="1"/>
  <c r="F6" i="25"/>
  <c r="A6" i="25"/>
  <c r="E6" i="25" s="1"/>
  <c r="F8" i="25"/>
  <c r="A8" i="25"/>
  <c r="E8" i="25" s="1"/>
  <c r="F7" i="25"/>
  <c r="A7" i="25"/>
  <c r="E7" i="25" s="1"/>
  <c r="F5" i="25"/>
  <c r="A5" i="25"/>
  <c r="E5" i="25" s="1"/>
  <c r="G72" i="25"/>
  <c r="G73" i="25" s="1"/>
  <c r="D72" i="25"/>
  <c r="D73" i="25" s="1"/>
  <c r="A72" i="25"/>
  <c r="A73" i="25" s="1"/>
  <c r="B72" i="25"/>
  <c r="B73" i="25" s="1"/>
  <c r="L86" i="13" l="1"/>
  <c r="L87" i="13" s="1"/>
  <c r="J86" i="13" l="1"/>
  <c r="J87" i="13" s="1"/>
  <c r="D53" i="13"/>
  <c r="D60" i="13"/>
  <c r="D70" i="13"/>
  <c r="D80" i="13"/>
  <c r="D55" i="13"/>
  <c r="D63" i="13"/>
  <c r="D71" i="13"/>
  <c r="D79" i="13"/>
  <c r="D26" i="13"/>
  <c r="D30" i="13"/>
  <c r="D34" i="13"/>
  <c r="D50" i="13"/>
  <c r="D51" i="13"/>
  <c r="D19" i="13"/>
  <c r="D5" i="13"/>
  <c r="D20" i="13"/>
  <c r="D45" i="13"/>
  <c r="D54" i="13"/>
  <c r="D62" i="13"/>
  <c r="D68" i="13"/>
  <c r="D74" i="13"/>
  <c r="D61" i="13"/>
  <c r="D69" i="13"/>
  <c r="D77" i="13"/>
  <c r="D25" i="13"/>
  <c r="D9" i="13"/>
  <c r="D13" i="13"/>
  <c r="D56" i="13"/>
  <c r="D64" i="13"/>
  <c r="D76" i="13"/>
  <c r="D52" i="13"/>
  <c r="D59" i="13"/>
  <c r="D67" i="13"/>
  <c r="D75" i="13"/>
  <c r="D22" i="13"/>
  <c r="D28" i="13"/>
  <c r="D32" i="13"/>
  <c r="D48" i="13"/>
  <c r="D42" i="13"/>
  <c r="D44" i="13"/>
  <c r="D46" i="13"/>
  <c r="D49" i="13"/>
  <c r="D36" i="13"/>
  <c r="D82" i="13"/>
  <c r="D81" i="13"/>
  <c r="D17" i="13"/>
  <c r="D21" i="13"/>
  <c r="D18" i="13"/>
  <c r="D23" i="13"/>
  <c r="D37" i="13"/>
  <c r="D38" i="13"/>
  <c r="D43" i="13"/>
  <c r="D47" i="13"/>
  <c r="D24" i="13"/>
  <c r="D27" i="13"/>
  <c r="D29" i="13"/>
  <c r="D31" i="13"/>
  <c r="D33" i="13"/>
  <c r="D35" i="13"/>
  <c r="D39" i="13"/>
  <c r="D40" i="13"/>
  <c r="D7" i="13"/>
  <c r="D11" i="13"/>
  <c r="D15" i="13"/>
  <c r="D8" i="13"/>
  <c r="D12" i="13"/>
  <c r="D16" i="13"/>
  <c r="D58" i="13"/>
  <c r="D66" i="13"/>
  <c r="D72" i="13"/>
  <c r="D78" i="13"/>
  <c r="D57" i="13"/>
  <c r="D65" i="13"/>
  <c r="D73" i="13"/>
  <c r="D41" i="13"/>
  <c r="D6" i="13"/>
  <c r="D10" i="13"/>
  <c r="D14" i="13"/>
  <c r="G86" i="13"/>
  <c r="G87" i="13" s="1"/>
  <c r="H86" i="13"/>
  <c r="H87" i="13" s="1"/>
  <c r="K86" i="13"/>
  <c r="K87" i="13" s="1"/>
  <c r="I86" i="13"/>
  <c r="I87" i="13" s="1"/>
  <c r="F86" i="13"/>
  <c r="F87" i="13" s="1"/>
  <c r="B78" i="12" l="1" a="1"/>
  <c r="B78" i="12" s="1"/>
  <c r="D87" i="13"/>
  <c r="D86" i="13"/>
  <c r="F78" i="12" l="1"/>
  <c r="G78" i="12"/>
  <c r="B79" i="12" a="1"/>
  <c r="B79" i="12" s="1"/>
  <c r="B80" i="12" s="1" a="1"/>
  <c r="B80" i="12" s="1"/>
  <c r="B81" i="12" l="1" a="1"/>
  <c r="B81" i="12" s="1"/>
  <c r="B82" i="12" s="1" a="1"/>
  <c r="B82" i="12" s="1"/>
  <c r="G79" i="12"/>
  <c r="F79" i="12"/>
  <c r="B83" i="12" l="1" a="1"/>
  <c r="B83" i="12" s="1"/>
  <c r="B84" i="12" s="1" a="1"/>
  <c r="B84" i="12" s="1"/>
  <c r="B85" i="12" s="1" a="1"/>
  <c r="B85" i="12" s="1"/>
  <c r="B86" i="12" s="1" a="1"/>
  <c r="B86" i="12" s="1"/>
  <c r="B87" i="12" s="1" a="1"/>
  <c r="B87" i="12" s="1"/>
  <c r="B88" i="12" s="1" a="1"/>
  <c r="B88" i="12" s="1"/>
  <c r="B89" i="12" s="1" a="1"/>
  <c r="B89" i="12" s="1"/>
  <c r="B90" i="12" s="1" a="1"/>
  <c r="B90" i="12" s="1"/>
  <c r="B91" i="12" s="1" a="1"/>
  <c r="B91" i="12" s="1"/>
  <c r="B92" i="12" s="1" a="1"/>
  <c r="B92" i="12" s="1"/>
  <c r="B93" i="12" s="1" a="1"/>
  <c r="B93" i="12" s="1"/>
  <c r="B94" i="12" s="1" a="1"/>
  <c r="B94" i="12" s="1"/>
  <c r="B95" i="12" s="1" a="1"/>
  <c r="B95" i="12" s="1"/>
  <c r="B96" i="12" s="1" a="1"/>
  <c r="B96" i="12" s="1"/>
  <c r="B97" i="12" s="1" a="1"/>
  <c r="B97" i="12" s="1"/>
  <c r="B98" i="12" s="1" a="1"/>
  <c r="B98" i="12" s="1"/>
  <c r="B99" i="12" s="1" a="1"/>
  <c r="B99" i="12" s="1"/>
  <c r="B100" i="12" s="1" a="1"/>
  <c r="B100" i="12" s="1"/>
  <c r="B101" i="12" s="1" a="1"/>
  <c r="B101" i="12" s="1"/>
  <c r="B102" i="12" s="1" a="1"/>
  <c r="B102" i="12" s="1"/>
  <c r="B103" i="12" s="1" a="1"/>
  <c r="B103" i="12" s="1"/>
  <c r="B104" i="12" s="1" a="1"/>
  <c r="B104" i="12" s="1"/>
  <c r="B105" i="12" s="1" a="1"/>
  <c r="B105" i="12" s="1"/>
  <c r="B106" i="12" s="1" a="1"/>
  <c r="B106" i="12" s="1"/>
  <c r="F80" i="12"/>
  <c r="G80" i="12"/>
  <c r="G81" i="12" l="1"/>
  <c r="F81" i="12"/>
  <c r="G83" i="12" l="1"/>
  <c r="F83" i="12"/>
  <c r="F82" i="12"/>
  <c r="G82" i="12"/>
  <c r="F84" i="12" l="1"/>
  <c r="G84" i="12"/>
  <c r="G85" i="12" l="1"/>
  <c r="F85" i="12"/>
  <c r="F86" i="12" l="1"/>
  <c r="G86" i="12"/>
  <c r="G87" i="12" l="1"/>
  <c r="F87" i="12"/>
  <c r="F88" i="12" l="1"/>
  <c r="G88" i="12"/>
  <c r="G89" i="12" l="1"/>
  <c r="F89" i="12"/>
  <c r="G90" i="12" l="1"/>
  <c r="F90" i="12"/>
  <c r="G91" i="12" l="1"/>
  <c r="F91" i="12"/>
  <c r="G92" i="12" l="1"/>
  <c r="F92" i="12"/>
  <c r="G93" i="12" l="1"/>
  <c r="F93" i="12"/>
  <c r="G94" i="12" l="1"/>
  <c r="F94" i="12"/>
  <c r="G95" i="12" l="1"/>
  <c r="F95" i="12"/>
  <c r="G96" i="12" l="1"/>
  <c r="F96" i="12"/>
  <c r="G97" i="12" l="1"/>
  <c r="F97" i="12"/>
  <c r="G99" i="12" l="1"/>
  <c r="F99" i="12"/>
  <c r="G98" i="12"/>
  <c r="F98" i="12"/>
  <c r="G100" i="12" l="1"/>
  <c r="F100" i="12"/>
  <c r="G101" i="12" l="1"/>
  <c r="F101" i="12"/>
  <c r="G102" i="12" l="1"/>
  <c r="F102" i="12"/>
  <c r="G103" i="12" l="1"/>
  <c r="F103" i="12"/>
  <c r="G104" i="12" l="1"/>
  <c r="F104" i="12"/>
  <c r="G105" i="12" l="1"/>
  <c r="F105" i="12"/>
  <c r="G106" i="12" l="1"/>
  <c r="F106" i="12"/>
</calcChain>
</file>

<file path=xl/sharedStrings.xml><?xml version="1.0" encoding="utf-8"?>
<sst xmlns="http://schemas.openxmlformats.org/spreadsheetml/2006/main" count="1346" uniqueCount="400">
  <si>
    <t>Goutte</t>
  </si>
  <si>
    <t>BPCO</t>
  </si>
  <si>
    <t> A : Système cardiovasculaire</t>
  </si>
  <si>
    <t>Classement</t>
  </si>
  <si>
    <t>A1</t>
  </si>
  <si>
    <t>A2</t>
  </si>
  <si>
    <t>A3</t>
  </si>
  <si>
    <t>A4</t>
  </si>
  <si>
    <t>A5</t>
  </si>
  <si>
    <t>A6</t>
  </si>
  <si>
    <t>A7</t>
  </si>
  <si>
    <t>A8</t>
  </si>
  <si>
    <t>B : Système respiratoire</t>
  </si>
  <si>
    <t>B1</t>
  </si>
  <si>
    <t>B2</t>
  </si>
  <si>
    <t>B3</t>
  </si>
  <si>
    <t>C : Système nerveux central et appareil visuel</t>
  </si>
  <si>
    <t>C1</t>
  </si>
  <si>
    <t>C2</t>
  </si>
  <si>
    <t>C3</t>
  </si>
  <si>
    <t>C4</t>
  </si>
  <si>
    <t>C5</t>
  </si>
  <si>
    <t>C6</t>
  </si>
  <si>
    <t>D : Appareil gastro-intestinal</t>
  </si>
  <si>
    <t>D1</t>
  </si>
  <si>
    <t>D2</t>
  </si>
  <si>
    <t>E : Appareil musculosquelettique</t>
  </si>
  <si>
    <t>E1</t>
  </si>
  <si>
    <t>E2</t>
  </si>
  <si>
    <t>E3</t>
  </si>
  <si>
    <t>E4</t>
  </si>
  <si>
    <t>E5</t>
  </si>
  <si>
    <t>E6</t>
  </si>
  <si>
    <t>F : Système endocrinien</t>
  </si>
  <si>
    <t>F1</t>
  </si>
  <si>
    <t>G : Appareil urogénital</t>
  </si>
  <si>
    <t>G1</t>
  </si>
  <si>
    <t>G2</t>
  </si>
  <si>
    <t>G3</t>
  </si>
  <si>
    <t>H1</t>
  </si>
  <si>
    <t>H : Antalgiques</t>
  </si>
  <si>
    <t>I : Vaccins</t>
  </si>
  <si>
    <t>I2</t>
  </si>
  <si>
    <t>Asthme</t>
  </si>
  <si>
    <t>H2</t>
  </si>
  <si>
    <t>AVANT de saisir vos données, enregistrez ce fichier sur votre disque dur 
sous le NOM de l'établissement + service + EPPMPI + Année
Ex. : HOPITALserviceevalEPPMPI2020.xls</t>
  </si>
  <si>
    <t xml:space="preserve">Lisez - moi : Explication de la procédure </t>
  </si>
  <si>
    <t>Cet outil informatique a été conçu pour vous permettre de :</t>
  </si>
  <si>
    <t xml:space="preserve">* Saisir informatiquement vos données </t>
  </si>
  <si>
    <t>ONGLET 1</t>
  </si>
  <si>
    <t>LISEZ-MOI</t>
  </si>
  <si>
    <t>ONGLET 2</t>
  </si>
  <si>
    <t>ONGLET 3</t>
  </si>
  <si>
    <t>ONGLET 4</t>
  </si>
  <si>
    <t>SYNTHESE DES RESULTATS</t>
  </si>
  <si>
    <t>G : Système respiratoire</t>
  </si>
  <si>
    <t>H : Appareil musculosquelettique</t>
  </si>
  <si>
    <t>I : Appareil urogénital</t>
  </si>
  <si>
    <t>I1</t>
  </si>
  <si>
    <t>J : Système endocrinien</t>
  </si>
  <si>
    <t>K : Médicaments associés à un risque accru de chute chez les patients âgés</t>
  </si>
  <si>
    <t>L : Antalgiques</t>
  </si>
  <si>
    <t>N : Anticholinergiques</t>
  </si>
  <si>
    <t>Patient 1</t>
  </si>
  <si>
    <t>Patient 2</t>
  </si>
  <si>
    <t>Patient 3</t>
  </si>
  <si>
    <t>Patient 4</t>
  </si>
  <si>
    <t>Patient 5</t>
  </si>
  <si>
    <t>Patient 6</t>
  </si>
  <si>
    <t>Patient 7</t>
  </si>
  <si>
    <t>Patient 8</t>
  </si>
  <si>
    <t>Patient 9</t>
  </si>
  <si>
    <t>Patient 10</t>
  </si>
  <si>
    <t>Patient 11</t>
  </si>
  <si>
    <t>Patient 12</t>
  </si>
  <si>
    <t>Patient 13</t>
  </si>
  <si>
    <t>Patient 14</t>
  </si>
  <si>
    <t>Patient 15</t>
  </si>
  <si>
    <t>GUIDE OUTIL EN LIGNE</t>
  </si>
  <si>
    <t>MODE D'EMPLOI</t>
  </si>
  <si>
    <t>Nombre de patients étudiés</t>
  </si>
  <si>
    <t>X</t>
  </si>
  <si>
    <t>Commentaires</t>
  </si>
  <si>
    <t>Légendes :</t>
  </si>
  <si>
    <t>DESCRIPTIF</t>
  </si>
  <si>
    <t>* Calculer automatiquement les tendances</t>
  </si>
  <si>
    <t>Allez dans l'onglet "3-Saisie Manuelle"</t>
  </si>
  <si>
    <t>Nombre</t>
  </si>
  <si>
    <t>Critères</t>
  </si>
  <si>
    <t>Rang</t>
  </si>
  <si>
    <t>Tendances</t>
  </si>
  <si>
    <t>E7</t>
  </si>
  <si>
    <t>R</t>
  </si>
  <si>
    <t>1er format :</t>
  </si>
  <si>
    <t>2ème format :</t>
  </si>
  <si>
    <t>3ème format :</t>
  </si>
  <si>
    <t>En rose</t>
  </si>
  <si>
    <t>Un tableau mettant en valeur les critères les plus récurrents avec :
- le nombre de fois où ils sont cochés
- leur classement parmis les autres critères</t>
  </si>
  <si>
    <t>Patient 16</t>
  </si>
  <si>
    <t>Patient 17</t>
  </si>
  <si>
    <t>Patient 18</t>
  </si>
  <si>
    <t>Patient 19</t>
  </si>
  <si>
    <t>Patient 20</t>
  </si>
  <si>
    <t>Patient 21</t>
  </si>
  <si>
    <t>Patient 22</t>
  </si>
  <si>
    <t>Patient 23</t>
  </si>
  <si>
    <t>Patient 24</t>
  </si>
  <si>
    <t>Patient 25</t>
  </si>
  <si>
    <t>Patient 26</t>
  </si>
  <si>
    <t>Patient 27</t>
  </si>
  <si>
    <t>Patient 28</t>
  </si>
  <si>
    <t>Patient 29</t>
  </si>
  <si>
    <t>Patient 30</t>
  </si>
  <si>
    <t>AUT</t>
  </si>
  <si>
    <t>Addiction : entretien de détection rapide et intervention brève</t>
  </si>
  <si>
    <t>Alcoolodépendance : entretien de détection rapide et intervention brève</t>
  </si>
  <si>
    <t>Aminoside et administration en dose journalière unique</t>
  </si>
  <si>
    <t>Aminosides et vancomycine : suivi thérapeutique pharmacologique</t>
  </si>
  <si>
    <t>Antalgie et opiacés : rotation des opiacés et équianalgésie</t>
  </si>
  <si>
    <t>Antibiothérapie par voie parentérale : réévaluation de la voie d'administration</t>
  </si>
  <si>
    <t>Anticoagulant : modalité d'administration</t>
  </si>
  <si>
    <t>Anticogulation : démarrer éducation thérapeutique</t>
  </si>
  <si>
    <t>Antivitaminiques K : administration appropriée de vitamine K1</t>
  </si>
  <si>
    <t>AOD : Adapter la dose à la fonction rénale</t>
  </si>
  <si>
    <t>Arythmie / FA : si traitement par digoxine, adapter les doses</t>
  </si>
  <si>
    <t>Cardiopathie ischémique : démarrer mesures hygiéno-diététiques</t>
  </si>
  <si>
    <t>Corticostéroïde au long cours : démarrer éducation thérapeutique</t>
  </si>
  <si>
    <t>Diabète : corticostéroïde et surveillance des glycémies</t>
  </si>
  <si>
    <t>Diabète et sulfonylurée : suivi des glycémies si situation instable</t>
  </si>
  <si>
    <t>Diabète et IR : adapter les doses d'antidiabétiques</t>
  </si>
  <si>
    <t>Diabète ou protéinurie et HTA : démarrer IECA ou ARAII et inhibiteur calcique ou diurétique thiazidique.</t>
  </si>
  <si>
    <t>Diarrhées nosocomiale ou post-antibiotique : recherche de Clostridium D.</t>
  </si>
  <si>
    <t>Dysthyroïdie : médicaments induisant une hypo ou hyperthyroïdie</t>
  </si>
  <si>
    <t>Hypothyroïdie : levothyroxine et modalités de prise</t>
  </si>
  <si>
    <t>Hypothyroïdie : suivre TSH dans les 6 semaines après modification de posologie ou une initation de traitement de</t>
  </si>
  <si>
    <t>Infection urinaire : remplacer sonde urinaire avant introduction d'une antibiothérapie</t>
  </si>
  <si>
    <t>IR : adaptation des doses de médicaments</t>
  </si>
  <si>
    <t>Maladies respiratoires chroniques : modalités administration corticoïdes inhalés</t>
  </si>
  <si>
    <t>Maladies respiratoires chroniques : prudence avec les béta-bloquants non cardioselectifs</t>
  </si>
  <si>
    <t>Maladies respiratoires chroniques : utiliser chambre d'inhalation</t>
  </si>
  <si>
    <t>Maladies respiratoires chroniques et dispositifs d'inhalation : démarrer éducation thérapeutique</t>
  </si>
  <si>
    <t>Methotrexate: surveillance</t>
  </si>
  <si>
    <t>Obésité : adaptation des doses d'aminosides</t>
  </si>
  <si>
    <t>Obésité : adaptation des doses d'anticoagulants injectables (HBPM / héparine / fondaparinux)</t>
  </si>
  <si>
    <t>Obésité : adaptation des doses de vancomycine</t>
  </si>
  <si>
    <t>Obésité : privilégier voies orale et IV</t>
  </si>
  <si>
    <t>Préférer IECA ou ARAII pour traiter une HTA si diabète / IRC / IC / STEMI / NSTE-ACS</t>
  </si>
  <si>
    <t>Réévaluation d'une antibiothérapie probabiliste à 24-72h</t>
  </si>
  <si>
    <t>IAM</t>
  </si>
  <si>
    <t>Antalgie et opiacés : combiner différentes cinétiques de libération</t>
  </si>
  <si>
    <t>Anticoagulation et IAM</t>
  </si>
  <si>
    <t>Arythmie / FA : digoxine et IAM</t>
  </si>
  <si>
    <t>Contraception et interactions médicamenteuses</t>
  </si>
  <si>
    <t>Dépendance aux opiacés, buprénorphine : prudence avec antalgiques opioïdes</t>
  </si>
  <si>
    <t>Dyslipidémie : statines et IAM</t>
  </si>
  <si>
    <t>Epilepsie et IAM</t>
  </si>
  <si>
    <t>IAM : adapter les posologies à l'arrêt d'un inducteur enzymatique</t>
  </si>
  <si>
    <t>IAM avec inhibiteurs et inducteurs enzymatiques</t>
  </si>
  <si>
    <t>Immunosuppresseur et interactions médicamenteuses à vérifier</t>
  </si>
  <si>
    <t>Macrolides et QT long ou médicaments allongeant le QT</t>
  </si>
  <si>
    <t>Neuroleptiques : médicaments à risque de QT long</t>
  </si>
  <si>
    <t>Rifampicine et interactions médicamenteuses</t>
  </si>
  <si>
    <t>Syndrome sérotoninergique : médicaments à risque</t>
  </si>
  <si>
    <t>VHC : nouveaux anti-VHC et interactions médicamenteuses</t>
  </si>
  <si>
    <t>VIH : antirétroviraux et interactions médicamenteuses</t>
  </si>
  <si>
    <t>PO</t>
  </si>
  <si>
    <t>AIT / AVC non cardioembolique : démarrer anti-agrégant plaquettaire</t>
  </si>
  <si>
    <t>AIT / AVC non cardioembolique : démarrer statine</t>
  </si>
  <si>
    <t>Alcoolodépendance et dénutrition : démarrer vitamine B1 et préparation multivitaminique</t>
  </si>
  <si>
    <t>Antalgie : démarrer opiacés pour douleurs modérées à fortes</t>
  </si>
  <si>
    <t>Antalgie et opiacés : prévenir la constipation</t>
  </si>
  <si>
    <t>Arythmie / FA : démarrer anticoagulation orale</t>
  </si>
  <si>
    <t>Asthme et traitement de fond : ajout d'un β2-mimétiques à longue durée d'action en 2ème intention</t>
  </si>
  <si>
    <t>Asthme et traitement de fond : démarrer corticostéroïdes inhalés en 1ère intention</t>
  </si>
  <si>
    <t>Biphosphonate : modalité de prise</t>
  </si>
  <si>
    <t>BPCO et traitement de fond : démarrer β2-mimétiques ou anticholinergiques en 1ère intention</t>
  </si>
  <si>
    <t>Cardiopathie ischémique stable : démarrer aspirine faible dose</t>
  </si>
  <si>
    <t>Cardiopathie ischémique stable : démarrer bétabloquant</t>
  </si>
  <si>
    <t>Cardiopathie ischémique stable : démarrer statine</t>
  </si>
  <si>
    <t>Corticostéroïde au long cours et risque majoré de fracture ou haut risque d'ostéoporose : démarrer biphosphonate</t>
  </si>
  <si>
    <t>Corticostéroïde au long cours, prévention ostéoporose : démarrer calcium/vitamine D</t>
  </si>
  <si>
    <t>Crise de Goutte : colchicine, AINS ou corticostéroïde en 1ère intention</t>
  </si>
  <si>
    <t>Dépendance aux benzodiazépines : poursuivre traitement aux doses habituelles en phase aigüe d'hospitalisation</t>
  </si>
  <si>
    <t>Dépendance aux opiacés : poursuivre traitement substitutif habituel</t>
  </si>
  <si>
    <t>Dépression : optimisation des doses d'antidépresseurs si traitement insuffisamment efficace</t>
  </si>
  <si>
    <t>Dépression sévère : démarrer un ISRS (en 1ere intention)</t>
  </si>
  <si>
    <t>Diabète : adapter traitement selon HbA1c cible</t>
  </si>
  <si>
    <t>Diabète : démarrer aspirine faible dose si haut risque cardiovasculaire ou en prevention secondaire</t>
  </si>
  <si>
    <t>Diabète : démarrer statine si haut ou très haut risque cardiovasculaire</t>
  </si>
  <si>
    <t>Diabète type 2 : démarrer metformine en 1er intention</t>
  </si>
  <si>
    <t>Diarrhées : traitement Clostridium D.</t>
  </si>
  <si>
    <t>Douleurs neuropathiques : association d'antalgiques en 2ème intention</t>
  </si>
  <si>
    <t>Douleurs neuropathiques : démarrer anticonvulsivants* ou antidépresseurs** en 1ère intention</t>
  </si>
  <si>
    <t>Dyslipidémie et haut risque cardiovasculaire : démarrer statine</t>
  </si>
  <si>
    <t>Dyslipidémie ou hypercholestérolémie : démarrer statine en 1ère intention</t>
  </si>
  <si>
    <t>Epilepsie : interactions avec une éventuelle contraception</t>
  </si>
  <si>
    <t>Glaucome : poursuivre gouttes ophtalmiques</t>
  </si>
  <si>
    <t>Goutte et initiation d'un traitement de fond : associer colchicine faible dose</t>
  </si>
  <si>
    <t>Goutte et traitement de fond : démarrer allopurinol en 1ère intention</t>
  </si>
  <si>
    <t>Greffes et immunosuppresseurs : suivi therapeutique pharmacologique</t>
  </si>
  <si>
    <t>Hématotoxicité par antagoniste de l'acide folique : démarrer acide folinique</t>
  </si>
  <si>
    <t>HTA : démarrer traitement</t>
  </si>
  <si>
    <t>HTA résistante</t>
  </si>
  <si>
    <t>Hyperthyroïdie : démarrer bétabloquant</t>
  </si>
  <si>
    <t>IH / Cirrhose : lactulose, lactitol</t>
  </si>
  <si>
    <t>Infection abdominale : antibiothérapie couvrant les germes anaérobies</t>
  </si>
  <si>
    <t>Infection ostéo-articulaire : antibiotique diffusant dans l'os</t>
  </si>
  <si>
    <t>Infection pulmonaire : bêta-lactamines et/ou macrolides ou fluoroquinolone seule en traitement probabiliste</t>
  </si>
  <si>
    <t>Insuffisance cardiaque : démarrer antagoniste de l'aldostérone si FEVG &lt; 35%</t>
  </si>
  <si>
    <t>Insuffisance cardiaque : démarrer bétabloquants appropriés*</t>
  </si>
  <si>
    <t>Insuffisance cardiaque : démarrer IECA ou ARAII</t>
  </si>
  <si>
    <t>IR : corriger carence en fer si traitement par EPO</t>
  </si>
  <si>
    <t>IR : démarrer calcium et vitamine D</t>
  </si>
  <si>
    <t>IR : démarrer chélateur du phosphore</t>
  </si>
  <si>
    <t>IR : fer, EPO, et Hb cible</t>
  </si>
  <si>
    <t>IR, Albuminurie et diabète : démarrer IECA ou ARAII</t>
  </si>
  <si>
    <t>Maladie de Parkinson : modalité de prise des médicaments</t>
  </si>
  <si>
    <t>Migraine : démarrer traitement de fond ?</t>
  </si>
  <si>
    <t>Migraine : démarrer triptan en 2ème intention si non réponse aux AINS +/- combinés</t>
  </si>
  <si>
    <t>MTEV idiopathique : démarrer anticoagulation</t>
  </si>
  <si>
    <t>MTX : démarrer acide folique</t>
  </si>
  <si>
    <t>Prévention neurotoxicité de l'isoniazide : démarrer vitamine B6 ?</t>
  </si>
  <si>
    <t>Prophylaxie pneumocystose / toxoplasmose et greffe de moelle osseuse</t>
  </si>
  <si>
    <t>Prophylaxie pneumocystose / toxoplasmose et traitement immunosuppresseur</t>
  </si>
  <si>
    <t>Prophylaxie pneumocystose / toxoplasmose et VIH avec un taux de CD4 &lt; 200 cellules/mm3</t>
  </si>
  <si>
    <t>Prophylaxie pneumocystose / toxoplasmose et greffe d'organe</t>
  </si>
  <si>
    <t>Sevrage alcoolique : démarrer suivi rapproché et éventuellement traitement préventif par benzodiazépine</t>
  </si>
  <si>
    <t>STEMI / NSTE-ACS et prévention secondaire : démarrer bétabloquants</t>
  </si>
  <si>
    <t>STEMI / NSTE-ACS et prévention secondaire : démarrer statine</t>
  </si>
  <si>
    <t>STEMI / NSTE-ACS et prévention secondaire : démarrer IECA ou ARAII</t>
  </si>
  <si>
    <t>STEMI / NSTE-ACS et prévention secondaire : évaluer nécessité de double anti-agrégation</t>
  </si>
  <si>
    <t>Tabagisme : démarrer substitut nicotinique si besoin</t>
  </si>
  <si>
    <t>Tabagisme et maladie respiratoire / cardiopathie ischémique : démarrer aide à l'arrêt du tabac</t>
  </si>
  <si>
    <t>Tuberculose : poursuite du traitement 6 à 18 mois</t>
  </si>
  <si>
    <t>TVP / EP / MTEV : démarrer traitement anticoagulant prophylactique</t>
  </si>
  <si>
    <t>TVP / EP : démarrer anticoagulation</t>
  </si>
  <si>
    <t>Vaccination : contrôle du statut vaccinal</t>
  </si>
  <si>
    <t>Vaccination antigrippale annuelle</t>
  </si>
  <si>
    <t>Vaccination antipneumococcique et patients à haut risque</t>
  </si>
  <si>
    <t>VHB : traitement par analogues nucléosidiques</t>
  </si>
  <si>
    <t>VIH et risque cardiovasculaire : démarrer une statine</t>
  </si>
  <si>
    <t>SP</t>
  </si>
  <si>
    <t>Allergie et nouveau médicament : vérifier absence d'allergie</t>
  </si>
  <si>
    <t>Antibiothérapie : réévaluation de la durée de traitement</t>
  </si>
  <si>
    <t>Anticoagulation : relai AVK vers AOD</t>
  </si>
  <si>
    <t>Antituberculeux: éviter médicaments hépatotoxiques</t>
  </si>
  <si>
    <t>Asthme et traitement de fond : éviter β2-mimétiques à longue durée d'action seul ou en monothérapie</t>
  </si>
  <si>
    <t>BPCO et traitement de fond : éviter les corticostéroïdes inhalés seul ou en monothérapie</t>
  </si>
  <si>
    <t>Constipation : médicaments à éviter</t>
  </si>
  <si>
    <t>Déficit en G6PD : médicaments à éviter et contre-indiqués</t>
  </si>
  <si>
    <t>Diabète : médicaments modifiant la glycémie</t>
  </si>
  <si>
    <t>Diabète et metformine : suspendre si situation instable</t>
  </si>
  <si>
    <t>Diarrhées sans investigation : éviter ralentisseurs du transit</t>
  </si>
  <si>
    <t>Dyslipidémie : éviter association statines et fibrates</t>
  </si>
  <si>
    <t>Epilepsie : médicaments à éviter</t>
  </si>
  <si>
    <t>Glaucome aigu par fermeture de l'angle : médicaments à éviter</t>
  </si>
  <si>
    <t>Goutte : médicaments à éviter</t>
  </si>
  <si>
    <t>HBP : médicament à éviter</t>
  </si>
  <si>
    <t>HTA : éviter diurétique de l'anse en 1ère intention</t>
  </si>
  <si>
    <t>HTA : médicaments à éviter</t>
  </si>
  <si>
    <t>Hypothyroïdie : levothyroxine et voie orale indisponible</t>
  </si>
  <si>
    <t>IH / cirrhose : éviter médicaments hépatotoxiques ou à élimination hépatique</t>
  </si>
  <si>
    <t>Indications non justifiées** des IPP</t>
  </si>
  <si>
    <t>Insuffisance cardiaque : médicaments à éviter</t>
  </si>
  <si>
    <t>IPP : réévaluer durée et posologie d'un traitement empirique</t>
  </si>
  <si>
    <t>IR : éviter ou adapter médicaments néphrotoxiques ou excrétés par le rein</t>
  </si>
  <si>
    <t>Maladie de Parkinson et antinauséeux : privilégier la dompéridone</t>
  </si>
  <si>
    <t>Polyarthrite rhumatoïde : éviter les corticostéroïdes au long cours</t>
  </si>
  <si>
    <t>Psychotropes : éviter l'association de deux psychotropes de même classe thérapeutique</t>
  </si>
  <si>
    <t>QT long : médicaments à risque</t>
  </si>
  <si>
    <t>Risque d'ulcères : IPP introduit avant ou durant l'hospitalisation</t>
  </si>
  <si>
    <t>Somnifère : durée et arrêt de traitement</t>
  </si>
  <si>
    <t>Somnifère à éviter en 1ère intention</t>
  </si>
  <si>
    <t>Syndrome extra-pyramidal : médicaments à risque</t>
  </si>
  <si>
    <t>Traitement préventif de l'endocardite : uniquement chez patients et pour des actes à très hauts risques</t>
  </si>
  <si>
    <t>Ulcère gastro-duodénal : médicaments à éviter</t>
  </si>
  <si>
    <t>Vaccination et immunosuppression : éviter les vacccins vivants atténués</t>
  </si>
  <si>
    <t>https://www.pimcheck.org/</t>
  </si>
  <si>
    <t>Enregistrez</t>
  </si>
  <si>
    <t>Cliquez sur rechercher pour afficher la page des résultats</t>
  </si>
  <si>
    <t>Vous pouvez imprimez ou enregistrez le dossier patient</t>
  </si>
  <si>
    <r>
      <t xml:space="preserve">Correspond aux recommandations marquées comme "non utile pour ce patient"
</t>
    </r>
    <r>
      <rPr>
        <i/>
        <sz val="14"/>
        <color rgb="FF009999"/>
        <rFont val="Calibri"/>
        <family val="2"/>
        <scheme val="minor"/>
      </rPr>
      <t xml:space="preserve">Justifier dans la colonne "commentaires" de l'onglet "3 - Saisie Manuelle" </t>
    </r>
    <r>
      <rPr>
        <sz val="14"/>
        <rFont val="Calibri"/>
        <family val="2"/>
        <scheme val="minor"/>
      </rPr>
      <t xml:space="preserve">
Les critères sont alors écartés de l'analyse des résultats</t>
    </r>
  </si>
  <si>
    <t>Vous pouvez consulter vos résultats dans 
"4-Synthèse des résultats"
ou voir la liste des recommandations dans</t>
  </si>
  <si>
    <t>Vaccinations</t>
  </si>
  <si>
    <t>Items relatifs aux VACCINATION</t>
  </si>
  <si>
    <t>Transplantations</t>
  </si>
  <si>
    <t>Items relatifs à la TRANSPLANTATION</t>
  </si>
  <si>
    <t>Interactions médicamenteuses</t>
  </si>
  <si>
    <t>Pharmacologie clinique</t>
  </si>
  <si>
    <t>Items relatifs à la PHARMACOLOGIE ET TOXICOLOGIE</t>
  </si>
  <si>
    <t>Bon usage des médicaments en cas d’obésité</t>
  </si>
  <si>
    <t>Items relatifs à l'OBESITE</t>
  </si>
  <si>
    <t>Dépendance aux opiacés</t>
  </si>
  <si>
    <t>Dépendances aux benzodiazépines</t>
  </si>
  <si>
    <t>Tabagisme et sevrage tabagique</t>
  </si>
  <si>
    <t>Alcoolo-dépendance</t>
  </si>
  <si>
    <t>Addictions</t>
  </si>
  <si>
    <t>Items relatifs aux DEPENDANCES</t>
  </si>
  <si>
    <t>Glaucome</t>
  </si>
  <si>
    <t>Items relatifs à l'OPHTALMOLOGIE</t>
  </si>
  <si>
    <t>Contraception</t>
  </si>
  <si>
    <t>Troubles de la thyroïde</t>
  </si>
  <si>
    <t>Diabètes et antidiabétiques</t>
  </si>
  <si>
    <t xml:space="preserve">Items relatifs à l'ENDOCRINOLOGIE
</t>
  </si>
  <si>
    <t>Bon usage des antibiotiques</t>
  </si>
  <si>
    <t>Prévention et prophylaxie anti-infectieuse</t>
  </si>
  <si>
    <t>Infections par le VHB</t>
  </si>
  <si>
    <t>Infections par le VHC</t>
  </si>
  <si>
    <t>Infections par le VIH</t>
  </si>
  <si>
    <t>Infections ostéo-articulaires</t>
  </si>
  <si>
    <t>Endocardites</t>
  </si>
  <si>
    <t>Infections abdominales</t>
  </si>
  <si>
    <t>Infections pulmonaires et tuberculose</t>
  </si>
  <si>
    <t>Infections urinaires</t>
  </si>
  <si>
    <t>Items relatifs à l'INFECTIOLOGIE</t>
  </si>
  <si>
    <t>Migraines</t>
  </si>
  <si>
    <t>Douleur aiguë, antalgie et opiacés</t>
  </si>
  <si>
    <t>Douleurs neuropathiques</t>
  </si>
  <si>
    <t>Items relatifs aux DOULEURS et à l'ANTALGIE</t>
  </si>
  <si>
    <t>Schizophrénie, épisode maniaque, neuroleptiques et antipsychotiques</t>
  </si>
  <si>
    <t>Insomnies, sédatifs et hypnotiques</t>
  </si>
  <si>
    <t>Dépression et antidépresseurs</t>
  </si>
  <si>
    <t>Maladie psychique et psychotropes</t>
  </si>
  <si>
    <t>Items relatifs à la PSYCHIATRIE</t>
  </si>
  <si>
    <t>Maladie de Parkinson et antiparkinsoniens</t>
  </si>
  <si>
    <t>Epilepsie et antiépileptiques</t>
  </si>
  <si>
    <t>Items relatifs à la NEUROLOGIE</t>
  </si>
  <si>
    <t>Ostéoporose et corticostéroïdes</t>
  </si>
  <si>
    <t>Polyarthrite rhumatoïde</t>
  </si>
  <si>
    <t>Items relatifs à la RHUMATOLOGIE</t>
  </si>
  <si>
    <t>Constipation</t>
  </si>
  <si>
    <t>Diarrhées</t>
  </si>
  <si>
    <t>Insuffisance hépatique et cirrhose</t>
  </si>
  <si>
    <t>UGD</t>
  </si>
  <si>
    <t>IPP</t>
  </si>
  <si>
    <t>Items relatifs à la GASTRO-ENTEROLOGIE</t>
  </si>
  <si>
    <t>Hypertrophie bénigne de la prostate</t>
  </si>
  <si>
    <t>Insuffisance rénale</t>
  </si>
  <si>
    <t>Items relatifs à la NEPHROLOGIE</t>
  </si>
  <si>
    <t>Maladies respiratoires chroniques</t>
  </si>
  <si>
    <t>Items relatifs à la PNEUMOLOGIE</t>
  </si>
  <si>
    <t>TVP, EP, MTEV</t>
  </si>
  <si>
    <t>Anticoagulants oraux</t>
  </si>
  <si>
    <t>Items relatifs à l'ANGIOLOGIE/HEMOSTASE</t>
  </si>
  <si>
    <t>Anti-arythmiques, arythmies, fibrillations auriculaires</t>
  </si>
  <si>
    <t>AVC non cardio-emboliques et AIT</t>
  </si>
  <si>
    <t>Hypertension artérielle</t>
  </si>
  <si>
    <t>Prévention secondaire d'un STEMI ou NSTE-ACS</t>
  </si>
  <si>
    <t>Cardiopathies ischémiques stables</t>
  </si>
  <si>
    <t>Dyslipidémies</t>
  </si>
  <si>
    <t>Insuffisance Cardiaque</t>
  </si>
  <si>
    <t>Items relatifs à la CARDIOLOGIE</t>
  </si>
  <si>
    <t>DESCRIPTION</t>
  </si>
  <si>
    <t>MPI</t>
  </si>
  <si>
    <t>CATEGORIES</t>
  </si>
  <si>
    <t>ITEMS</t>
  </si>
  <si>
    <t>Saisissez :
- Le nombre de dossier étudiés
- Vos résultats par patient</t>
  </si>
  <si>
    <t>Cliquez sur le +/-  pour déroulez /réduire  les listes</t>
  </si>
  <si>
    <r>
      <t>Saississez vos données à partir des résultats obtenus sur https://www.pimcheck.org/
Pour ce faire, saississez "</t>
    </r>
    <r>
      <rPr>
        <b/>
        <sz val="12"/>
        <color rgb="FFFF0000"/>
        <rFont val="Calibri"/>
        <family val="2"/>
        <scheme val="minor"/>
      </rPr>
      <t>X</t>
    </r>
    <r>
      <rPr>
        <sz val="12"/>
        <color theme="1"/>
        <rFont val="Calibri"/>
        <family val="2"/>
        <scheme val="minor"/>
      </rPr>
      <t>" pour les propositions de l'outil en ligne que vous retenez et "</t>
    </r>
    <r>
      <rPr>
        <b/>
        <sz val="12"/>
        <color rgb="FFFFC000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>" pour les propositions marquées comme "non utile pour ce patient"</t>
    </r>
  </si>
  <si>
    <t>Evaluation des pratiques professionnelles (EPP) 
Région BRETAGNE
-
Médicaments potentiellement inappropriés (MPI) - PIMCHECK</t>
  </si>
  <si>
    <t>Evaluation des pratiques professionnelles (EPP) 
Région BRETAGNE
Médicaments potentiellement inappropriés (MPI) - PIMCHECK</t>
  </si>
  <si>
    <t>PIMCHECK- SAISIE MANUELLE ET AJUSTEMENT</t>
  </si>
  <si>
    <t>DESCRIPTIF DES CRITERES PIMCHECK</t>
  </si>
  <si>
    <t>Total</t>
  </si>
  <si>
    <t>Rang critère retenu</t>
  </si>
  <si>
    <t>Nombre initial de MPI</t>
  </si>
  <si>
    <t>Nombre d'ajustements de MPI</t>
  </si>
  <si>
    <t>Nombre total de MPI après ajustement</t>
  </si>
  <si>
    <t>Items relatifs à l'ENDOCRINOLOGIE</t>
  </si>
  <si>
    <t>CARDIOLOGIE</t>
  </si>
  <si>
    <t>ANGIOLOGIE/HEMOSTASE</t>
  </si>
  <si>
    <t>PNEUMOLOGIE</t>
  </si>
  <si>
    <t>NEPHROLOGIE</t>
  </si>
  <si>
    <t>GASTRO-ENTEROLOGIE</t>
  </si>
  <si>
    <t>RHUMATOLOGIE</t>
  </si>
  <si>
    <t>NEUROLOGIE</t>
  </si>
  <si>
    <t>PSYCHIATRIE</t>
  </si>
  <si>
    <t>DOULEURS et à l'ANTALGIE</t>
  </si>
  <si>
    <t>INFECTIOLOGIE</t>
  </si>
  <si>
    <t>OPHTALMOLOGIE</t>
  </si>
  <si>
    <t>DEPENDANCES</t>
  </si>
  <si>
    <t>OBESITE</t>
  </si>
  <si>
    <t>PHARMACOLOGIE ET TOXICOLOGIE</t>
  </si>
  <si>
    <t>TRANSPLANTATION</t>
  </si>
  <si>
    <t>VACCINATION</t>
  </si>
  <si>
    <t>ENDOCRINOLOGIE</t>
  </si>
  <si>
    <t>%</t>
  </si>
  <si>
    <t>AUT : Autres</t>
  </si>
  <si>
    <t>IAM : Interraction Médicamenteuse</t>
  </si>
  <si>
    <t>PO : Prescription Omise</t>
  </si>
  <si>
    <t>SP : Sur-prescription</t>
  </si>
  <si>
    <t>Correspond au résultat proposé par l'outil en ligne et donc à l'acceptation de ce dernier 
= Réévaluation du traitement suite à cette proposition</t>
  </si>
  <si>
    <t>Répartition des MPI par catégorie</t>
  </si>
  <si>
    <t>Un graphique représentant le nombre de MPI par items</t>
  </si>
  <si>
    <t>Un graphique représentant la répartition des MPI par type de MPI</t>
  </si>
  <si>
    <t>4ème format :</t>
  </si>
  <si>
    <t>Des graphiques représentant la répartition des MPI par catégorie</t>
  </si>
  <si>
    <t>Nombre de dossiers étudiés</t>
  </si>
  <si>
    <t>Les résultats sont présentés sous 4 formats</t>
  </si>
  <si>
    <t>Correspond aux critères faisant parties des critères les plus récurrents (à prioriser)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</si>
</sst>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indexed="18"/>
      <name val="Tahoma"/>
      <family val="2"/>
    </font>
    <font>
      <sz val="12"/>
      <color rgb="FFFF0000"/>
      <name val="Arial"/>
      <family val="2"/>
    </font>
    <font>
      <b/>
      <sz val="12"/>
      <color indexed="9"/>
      <name val="Tahoma"/>
      <family val="2"/>
    </font>
    <font>
      <u/>
      <sz val="10"/>
      <color indexed="18"/>
      <name val="Tahoma"/>
      <family val="2"/>
    </font>
    <font>
      <sz val="10"/>
      <color indexed="18"/>
      <name val="Tahoma"/>
      <family val="2"/>
    </font>
    <font>
      <b/>
      <sz val="14"/>
      <color indexed="10"/>
      <name val="Tahoma"/>
      <family val="2"/>
    </font>
    <font>
      <b/>
      <sz val="10"/>
      <color indexed="18"/>
      <name val="Tahoma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4"/>
      <color rgb="FF000000"/>
      <name val="Arial"/>
      <family val="2"/>
    </font>
    <font>
      <sz val="2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0"/>
      <color indexed="1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4"/>
      <color rgb="FF009999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22"/>
      <color rgb="FFFFC000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i/>
      <sz val="14"/>
      <color rgb="FF009999"/>
      <name val="Calibri"/>
      <family val="2"/>
      <scheme val="minor"/>
    </font>
    <font>
      <b/>
      <sz val="14"/>
      <color rgb="FFFF66FF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4"/>
      <color indexed="18"/>
      <name val="Tahoma"/>
      <family val="2"/>
    </font>
    <font>
      <b/>
      <sz val="14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8AC5C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CF4FA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4" fillId="0" borderId="0" applyFont="0" applyFill="0" applyBorder="0" applyAlignment="0" applyProtection="0"/>
  </cellStyleXfs>
  <cellXfs count="366">
    <xf numFmtId="0" fontId="0" fillId="0" borderId="0" xfId="0"/>
    <xf numFmtId="0" fontId="0" fillId="0" borderId="0" xfId="0" applyFill="1" applyBorder="1"/>
    <xf numFmtId="0" fontId="11" fillId="3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2" fillId="0" borderId="15" xfId="0" applyFont="1" applyFill="1" applyBorder="1" applyAlignment="1">
      <alignment horizontal="center" vertical="center" wrapText="1"/>
    </xf>
    <xf numFmtId="0" fontId="13" fillId="0" borderId="0" xfId="0" applyFont="1"/>
    <xf numFmtId="0" fontId="11" fillId="5" borderId="0" xfId="0" applyFont="1" applyFill="1" applyBorder="1" applyAlignment="1">
      <alignment vertical="center" wrapText="1"/>
    </xf>
    <xf numFmtId="0" fontId="11" fillId="5" borderId="10" xfId="0" applyFont="1" applyFill="1" applyBorder="1" applyAlignment="1">
      <alignment vertical="center" wrapText="1"/>
    </xf>
    <xf numFmtId="0" fontId="11" fillId="15" borderId="0" xfId="0" applyFont="1" applyFill="1" applyBorder="1" applyAlignment="1">
      <alignment vertical="center" wrapText="1"/>
    </xf>
    <xf numFmtId="0" fontId="11" fillId="15" borderId="10" xfId="0" applyFont="1" applyFill="1" applyBorder="1" applyAlignment="1">
      <alignment vertical="center" wrapText="1"/>
    </xf>
    <xf numFmtId="0" fontId="11" fillId="7" borderId="0" xfId="0" applyFont="1" applyFill="1" applyBorder="1" applyAlignment="1">
      <alignment vertical="center" wrapText="1"/>
    </xf>
    <xf numFmtId="0" fontId="11" fillId="7" borderId="10" xfId="0" applyFont="1" applyFill="1" applyBorder="1" applyAlignment="1">
      <alignment vertical="center" wrapText="1"/>
    </xf>
    <xf numFmtId="0" fontId="11" fillId="17" borderId="0" xfId="0" applyFont="1" applyFill="1" applyBorder="1" applyAlignment="1">
      <alignment vertical="center"/>
    </xf>
    <xf numFmtId="0" fontId="11" fillId="17" borderId="10" xfId="0" applyFont="1" applyFill="1" applyBorder="1" applyAlignment="1">
      <alignment vertical="center"/>
    </xf>
    <xf numFmtId="0" fontId="11" fillId="4" borderId="9" xfId="0" applyFont="1" applyFill="1" applyBorder="1" applyAlignment="1">
      <alignment vertical="center"/>
    </xf>
    <xf numFmtId="0" fontId="11" fillId="4" borderId="10" xfId="0" applyFont="1" applyFill="1" applyBorder="1" applyAlignment="1">
      <alignment vertical="center"/>
    </xf>
    <xf numFmtId="0" fontId="11" fillId="6" borderId="9" xfId="0" applyFont="1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11" fillId="6" borderId="10" xfId="0" applyFont="1" applyFill="1" applyBorder="1" applyAlignment="1">
      <alignment vertical="center"/>
    </xf>
    <xf numFmtId="0" fontId="11" fillId="10" borderId="9" xfId="0" applyFont="1" applyFill="1" applyBorder="1" applyAlignment="1">
      <alignment vertical="center"/>
    </xf>
    <xf numFmtId="0" fontId="11" fillId="10" borderId="10" xfId="0" applyFont="1" applyFill="1" applyBorder="1" applyAlignment="1">
      <alignment vertical="center"/>
    </xf>
    <xf numFmtId="0" fontId="11" fillId="9" borderId="9" xfId="0" applyFont="1" applyFill="1" applyBorder="1" applyAlignment="1">
      <alignment vertical="center"/>
    </xf>
    <xf numFmtId="0" fontId="11" fillId="9" borderId="0" xfId="0" applyFont="1" applyFill="1" applyBorder="1" applyAlignment="1">
      <alignment vertical="center"/>
    </xf>
    <xf numFmtId="0" fontId="11" fillId="9" borderId="10" xfId="0" applyFont="1" applyFill="1" applyBorder="1" applyAlignment="1">
      <alignment vertical="center"/>
    </xf>
    <xf numFmtId="0" fontId="11" fillId="18" borderId="9" xfId="0" applyFont="1" applyFill="1" applyBorder="1" applyAlignment="1">
      <alignment vertical="center" wrapText="1"/>
    </xf>
    <xf numFmtId="0" fontId="11" fillId="18" borderId="0" xfId="0" applyFont="1" applyFill="1" applyBorder="1" applyAlignment="1">
      <alignment vertical="center" wrapText="1"/>
    </xf>
    <xf numFmtId="0" fontId="11" fillId="18" borderId="10" xfId="0" applyFont="1" applyFill="1" applyBorder="1" applyAlignment="1">
      <alignment vertical="center" wrapText="1"/>
    </xf>
    <xf numFmtId="0" fontId="11" fillId="11" borderId="9" xfId="0" applyFont="1" applyFill="1" applyBorder="1" applyAlignment="1">
      <alignment vertical="center"/>
    </xf>
    <xf numFmtId="0" fontId="11" fillId="11" borderId="0" xfId="0" applyFont="1" applyFill="1" applyBorder="1" applyAlignment="1">
      <alignment vertical="center"/>
    </xf>
    <xf numFmtId="0" fontId="11" fillId="11" borderId="10" xfId="0" applyFont="1" applyFill="1" applyBorder="1" applyAlignment="1">
      <alignment vertical="center"/>
    </xf>
    <xf numFmtId="0" fontId="0" fillId="0" borderId="0" xfId="2" applyNumberFormat="1" applyFont="1"/>
    <xf numFmtId="0" fontId="0" fillId="0" borderId="0" xfId="0" applyNumberFormat="1"/>
    <xf numFmtId="0" fontId="0" fillId="19" borderId="0" xfId="0" applyFill="1"/>
    <xf numFmtId="0" fontId="0" fillId="0" borderId="0" xfId="0" applyBorder="1"/>
    <xf numFmtId="0" fontId="0" fillId="20" borderId="0" xfId="0" applyFill="1"/>
    <xf numFmtId="0" fontId="10" fillId="0" borderId="18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9" fillId="9" borderId="8" xfId="0" applyFont="1" applyFill="1" applyBorder="1" applyAlignment="1">
      <alignment horizontal="center" vertical="center" wrapText="1"/>
    </xf>
    <xf numFmtId="0" fontId="19" fillId="11" borderId="8" xfId="0" applyFont="1" applyFill="1" applyBorder="1" applyAlignment="1">
      <alignment horizontal="center" vertical="center" wrapText="1"/>
    </xf>
    <xf numFmtId="0" fontId="0" fillId="19" borderId="6" xfId="0" applyFill="1" applyBorder="1"/>
    <xf numFmtId="0" fontId="0" fillId="19" borderId="4" xfId="0" applyFill="1" applyBorder="1"/>
    <xf numFmtId="0" fontId="0" fillId="19" borderId="7" xfId="0" applyFill="1" applyBorder="1"/>
    <xf numFmtId="0" fontId="0" fillId="19" borderId="9" xfId="0" applyFill="1" applyBorder="1"/>
    <xf numFmtId="0" fontId="0" fillId="19" borderId="0" xfId="0" applyFill="1" applyBorder="1"/>
    <xf numFmtId="0" fontId="0" fillId="19" borderId="10" xfId="0" applyFill="1" applyBorder="1"/>
    <xf numFmtId="0" fontId="17" fillId="19" borderId="9" xfId="0" applyFont="1" applyFill="1" applyBorder="1"/>
    <xf numFmtId="0" fontId="0" fillId="19" borderId="0" xfId="0" applyFill="1" applyBorder="1" applyAlignment="1">
      <alignment horizontal="center"/>
    </xf>
    <xf numFmtId="20" fontId="2" fillId="19" borderId="0" xfId="0" applyNumberFormat="1" applyFont="1" applyFill="1" applyBorder="1" applyAlignment="1">
      <alignment horizontal="center" vertical="center" wrapText="1"/>
    </xf>
    <xf numFmtId="0" fontId="13" fillId="19" borderId="0" xfId="0" applyFont="1" applyFill="1"/>
    <xf numFmtId="0" fontId="10" fillId="0" borderId="16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vertical="center" wrapText="1"/>
    </xf>
    <xf numFmtId="0" fontId="10" fillId="0" borderId="14" xfId="0" applyFont="1" applyFill="1" applyBorder="1" applyAlignment="1">
      <alignment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vertical="center" wrapText="1"/>
    </xf>
    <xf numFmtId="0" fontId="19" fillId="4" borderId="9" xfId="0" applyFont="1" applyFill="1" applyBorder="1" applyAlignment="1">
      <alignment vertical="center" wrapText="1"/>
    </xf>
    <xf numFmtId="0" fontId="19" fillId="7" borderId="9" xfId="0" applyFont="1" applyFill="1" applyBorder="1" applyAlignment="1">
      <alignment vertical="center" wrapText="1"/>
    </xf>
    <xf numFmtId="0" fontId="19" fillId="8" borderId="9" xfId="0" applyFont="1" applyFill="1" applyBorder="1" applyAlignment="1">
      <alignment vertical="center" wrapText="1"/>
    </xf>
    <xf numFmtId="0" fontId="19" fillId="6" borderId="9" xfId="0" applyFont="1" applyFill="1" applyBorder="1" applyAlignment="1">
      <alignment vertical="center" wrapText="1"/>
    </xf>
    <xf numFmtId="0" fontId="19" fillId="10" borderId="9" xfId="0" applyFont="1" applyFill="1" applyBorder="1" applyAlignment="1">
      <alignment vertical="center" wrapText="1"/>
    </xf>
    <xf numFmtId="0" fontId="19" fillId="12" borderId="9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0" fillId="19" borderId="11" xfId="0" applyFill="1" applyBorder="1"/>
    <xf numFmtId="0" fontId="0" fillId="19" borderId="5" xfId="0" applyFill="1" applyBorder="1"/>
    <xf numFmtId="0" fontId="0" fillId="19" borderId="12" xfId="0" applyFill="1" applyBorder="1"/>
    <xf numFmtId="0" fontId="0" fillId="19" borderId="9" xfId="0" applyFill="1" applyBorder="1" applyAlignment="1">
      <alignment horizontal="center"/>
    </xf>
    <xf numFmtId="0" fontId="15" fillId="19" borderId="7" xfId="0" applyFont="1" applyFill="1" applyBorder="1"/>
    <xf numFmtId="0" fontId="15" fillId="19" borderId="10" xfId="0" applyFont="1" applyFill="1" applyBorder="1"/>
    <xf numFmtId="0" fontId="15" fillId="19" borderId="12" xfId="0" applyFont="1" applyFill="1" applyBorder="1"/>
    <xf numFmtId="0" fontId="13" fillId="19" borderId="9" xfId="0" applyFont="1" applyFill="1" applyBorder="1"/>
    <xf numFmtId="0" fontId="13" fillId="19" borderId="0" xfId="0" applyFont="1" applyFill="1" applyBorder="1"/>
    <xf numFmtId="0" fontId="15" fillId="19" borderId="0" xfId="0" applyFont="1" applyFill="1" applyBorder="1"/>
    <xf numFmtId="0" fontId="15" fillId="19" borderId="9" xfId="0" applyFont="1" applyFill="1" applyBorder="1"/>
    <xf numFmtId="0" fontId="15" fillId="19" borderId="11" xfId="0" applyFont="1" applyFill="1" applyBorder="1"/>
    <xf numFmtId="0" fontId="15" fillId="19" borderId="5" xfId="0" applyFont="1" applyFill="1" applyBorder="1"/>
    <xf numFmtId="0" fontId="21" fillId="19" borderId="0" xfId="0" applyFont="1" applyFill="1" applyBorder="1" applyAlignment="1">
      <alignment horizontal="center" vertical="center"/>
    </xf>
    <xf numFmtId="0" fontId="15" fillId="19" borderId="25" xfId="0" applyFont="1" applyFill="1" applyBorder="1" applyAlignment="1">
      <alignment horizontal="center"/>
    </xf>
    <xf numFmtId="0" fontId="15" fillId="19" borderId="13" xfId="0" applyFont="1" applyFill="1" applyBorder="1" applyAlignment="1">
      <alignment horizontal="center"/>
    </xf>
    <xf numFmtId="0" fontId="21" fillId="19" borderId="32" xfId="0" applyFont="1" applyFill="1" applyBorder="1" applyAlignment="1">
      <alignment horizontal="center" vertical="center"/>
    </xf>
    <xf numFmtId="0" fontId="17" fillId="21" borderId="9" xfId="0" applyFont="1" applyFill="1" applyBorder="1"/>
    <xf numFmtId="0" fontId="0" fillId="21" borderId="0" xfId="0" applyFill="1" applyBorder="1"/>
    <xf numFmtId="0" fontId="5" fillId="14" borderId="9" xfId="0" applyFont="1" applyFill="1" applyBorder="1" applyAlignment="1">
      <alignment horizontal="left" vertical="center"/>
    </xf>
    <xf numFmtId="0" fontId="6" fillId="14" borderId="0" xfId="0" applyFont="1" applyFill="1" applyBorder="1" applyAlignment="1">
      <alignment horizontal="left"/>
    </xf>
    <xf numFmtId="0" fontId="6" fillId="14" borderId="9" xfId="0" applyFont="1" applyFill="1" applyBorder="1" applyAlignment="1">
      <alignment horizontal="left"/>
    </xf>
    <xf numFmtId="0" fontId="7" fillId="14" borderId="0" xfId="0" applyFont="1" applyFill="1" applyBorder="1" applyAlignment="1">
      <alignment horizontal="left"/>
    </xf>
    <xf numFmtId="0" fontId="8" fillId="19" borderId="9" xfId="0" applyFont="1" applyFill="1" applyBorder="1" applyAlignment="1">
      <alignment horizontal="left"/>
    </xf>
    <xf numFmtId="0" fontId="6" fillId="19" borderId="0" xfId="0" applyFont="1" applyFill="1" applyBorder="1" applyAlignment="1">
      <alignment horizontal="left"/>
    </xf>
    <xf numFmtId="0" fontId="6" fillId="19" borderId="9" xfId="0" applyFont="1" applyFill="1" applyBorder="1" applyAlignment="1">
      <alignment horizontal="left"/>
    </xf>
    <xf numFmtId="0" fontId="6" fillId="14" borderId="10" xfId="0" applyFont="1" applyFill="1" applyBorder="1" applyAlignment="1">
      <alignment horizontal="left"/>
    </xf>
    <xf numFmtId="0" fontId="10" fillId="0" borderId="25" xfId="0" applyFont="1" applyFill="1" applyBorder="1" applyAlignment="1">
      <alignment horizontal="center" vertical="center" wrapText="1"/>
    </xf>
    <xf numFmtId="0" fontId="19" fillId="11" borderId="14" xfId="0" applyFont="1" applyFill="1" applyBorder="1" applyAlignment="1">
      <alignment horizontal="center" vertical="center" wrapText="1"/>
    </xf>
    <xf numFmtId="0" fontId="0" fillId="21" borderId="10" xfId="0" applyFill="1" applyBorder="1"/>
    <xf numFmtId="0" fontId="15" fillId="19" borderId="9" xfId="0" applyFont="1" applyFill="1" applyBorder="1" applyAlignment="1">
      <alignment vertical="center" wrapText="1"/>
    </xf>
    <xf numFmtId="0" fontId="15" fillId="19" borderId="0" xfId="0" applyFont="1" applyFill="1" applyBorder="1" applyAlignment="1">
      <alignment vertical="center" wrapText="1"/>
    </xf>
    <xf numFmtId="0" fontId="15" fillId="19" borderId="10" xfId="0" applyFont="1" applyFill="1" applyBorder="1" applyAlignment="1">
      <alignment vertical="center" wrapText="1"/>
    </xf>
    <xf numFmtId="0" fontId="32" fillId="19" borderId="0" xfId="0" applyFont="1" applyFill="1" applyBorder="1"/>
    <xf numFmtId="0" fontId="15" fillId="19" borderId="11" xfId="0" applyFont="1" applyFill="1" applyBorder="1" applyAlignment="1">
      <alignment horizontal="center" vertical="top"/>
    </xf>
    <xf numFmtId="0" fontId="15" fillId="19" borderId="5" xfId="0" applyFont="1" applyFill="1" applyBorder="1" applyAlignment="1">
      <alignment horizontal="center" vertical="top"/>
    </xf>
    <xf numFmtId="0" fontId="15" fillId="19" borderId="12" xfId="0" applyFont="1" applyFill="1" applyBorder="1" applyAlignment="1">
      <alignment horizontal="center" vertical="top"/>
    </xf>
    <xf numFmtId="0" fontId="0" fillId="0" borderId="0" xfId="0" applyFill="1"/>
    <xf numFmtId="0" fontId="0" fillId="24" borderId="0" xfId="0" applyFill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33" fillId="27" borderId="33" xfId="0" applyFont="1" applyFill="1" applyBorder="1" applyAlignment="1">
      <alignment horizontal="left"/>
    </xf>
    <xf numFmtId="0" fontId="0" fillId="20" borderId="0" xfId="0" applyFill="1" applyAlignment="1">
      <alignment wrapText="1"/>
    </xf>
    <xf numFmtId="0" fontId="33" fillId="2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Fill="1" applyAlignment="1">
      <alignment wrapText="1"/>
    </xf>
    <xf numFmtId="0" fontId="1" fillId="0" borderId="0" xfId="0" applyFont="1" applyAlignment="1">
      <alignment horizontal="center" vertical="center" textRotation="90" wrapText="1"/>
    </xf>
    <xf numFmtId="0" fontId="0" fillId="19" borderId="28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28" borderId="27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19" borderId="27" xfId="0" applyFill="1" applyBorder="1" applyAlignment="1">
      <alignment horizontal="center" vertical="center"/>
    </xf>
    <xf numFmtId="0" fontId="0" fillId="28" borderId="26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19" borderId="30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28" borderId="29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24" borderId="21" xfId="0" applyFill="1" applyBorder="1" applyAlignment="1">
      <alignment horizontal="center" vertical="center"/>
    </xf>
    <xf numFmtId="0" fontId="0" fillId="19" borderId="26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28" borderId="30" xfId="0" applyFill="1" applyBorder="1" applyAlignment="1">
      <alignment horizontal="center" vertical="center"/>
    </xf>
    <xf numFmtId="0" fontId="0" fillId="19" borderId="29" xfId="0" applyFill="1" applyBorder="1" applyAlignment="1">
      <alignment horizontal="center" vertical="center"/>
    </xf>
    <xf numFmtId="0" fontId="0" fillId="28" borderId="28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24" borderId="23" xfId="0" applyFill="1" applyBorder="1" applyAlignment="1">
      <alignment horizontal="center" vertical="center"/>
    </xf>
    <xf numFmtId="0" fontId="0" fillId="24" borderId="22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0" xfId="0" applyAlignment="1">
      <alignment textRotation="45"/>
    </xf>
    <xf numFmtId="0" fontId="33" fillId="23" borderId="34" xfId="0" applyFont="1" applyFill="1" applyBorder="1" applyAlignment="1">
      <alignment horizontal="center" vertical="center" textRotation="45"/>
    </xf>
    <xf numFmtId="0" fontId="33" fillId="23" borderId="34" xfId="0" applyFont="1" applyFill="1" applyBorder="1" applyAlignment="1">
      <alignment horizontal="center" vertical="center" textRotation="45" wrapText="1"/>
    </xf>
    <xf numFmtId="0" fontId="0" fillId="24" borderId="23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0" fillId="19" borderId="0" xfId="0" applyFont="1" applyFill="1" applyBorder="1" applyAlignment="1">
      <alignment vertical="center" wrapText="1"/>
    </xf>
    <xf numFmtId="0" fontId="20" fillId="20" borderId="0" xfId="0" applyFont="1" applyFill="1" applyBorder="1" applyAlignment="1">
      <alignment vertical="center" wrapText="1"/>
    </xf>
    <xf numFmtId="0" fontId="0" fillId="27" borderId="0" xfId="0" applyFill="1" applyAlignment="1">
      <alignment vertical="center"/>
    </xf>
    <xf numFmtId="0" fontId="0" fillId="24" borderId="0" xfId="0" applyFill="1" applyAlignment="1">
      <alignment vertical="center"/>
    </xf>
    <xf numFmtId="0" fontId="0" fillId="0" borderId="0" xfId="0" applyAlignment="1">
      <alignment vertical="center"/>
    </xf>
    <xf numFmtId="0" fontId="0" fillId="19" borderId="7" xfId="0" applyFill="1" applyBorder="1" applyAlignment="1"/>
    <xf numFmtId="0" fontId="0" fillId="19" borderId="10" xfId="0" applyFill="1" applyBorder="1" applyAlignment="1"/>
    <xf numFmtId="0" fontId="0" fillId="19" borderId="12" xfId="0" applyFill="1" applyBorder="1" applyAlignment="1"/>
    <xf numFmtId="0" fontId="1" fillId="0" borderId="0" xfId="0" applyFont="1" applyFill="1"/>
    <xf numFmtId="0" fontId="35" fillId="19" borderId="8" xfId="0" applyFont="1" applyFill="1" applyBorder="1" applyAlignment="1" applyProtection="1">
      <alignment horizontal="center" vertical="center"/>
      <protection locked="0"/>
    </xf>
    <xf numFmtId="0" fontId="17" fillId="2" borderId="8" xfId="0" applyFont="1" applyFill="1" applyBorder="1" applyAlignment="1">
      <alignment horizontal="center" vertical="center" wrapText="1"/>
    </xf>
    <xf numFmtId="0" fontId="13" fillId="0" borderId="0" xfId="0" applyFont="1" applyBorder="1"/>
    <xf numFmtId="0" fontId="21" fillId="19" borderId="35" xfId="0" applyFont="1" applyFill="1" applyBorder="1" applyAlignment="1">
      <alignment horizontal="center" vertical="center"/>
    </xf>
    <xf numFmtId="0" fontId="15" fillId="19" borderId="0" xfId="0" applyFont="1" applyFill="1" applyBorder="1" applyAlignment="1">
      <alignment horizontal="center" vertical="center" wrapText="1"/>
    </xf>
    <xf numFmtId="0" fontId="15" fillId="19" borderId="10" xfId="0" applyFont="1" applyFill="1" applyBorder="1" applyAlignment="1">
      <alignment horizontal="center" vertical="center" wrapText="1"/>
    </xf>
    <xf numFmtId="0" fontId="15" fillId="19" borderId="0" xfId="0" applyFont="1" applyFill="1" applyBorder="1" applyAlignment="1">
      <alignment horizontal="center"/>
    </xf>
    <xf numFmtId="0" fontId="15" fillId="19" borderId="10" xfId="0" applyFont="1" applyFill="1" applyBorder="1" applyAlignment="1">
      <alignment horizontal="center"/>
    </xf>
    <xf numFmtId="0" fontId="15" fillId="19" borderId="5" xfId="0" applyFont="1" applyFill="1" applyBorder="1" applyAlignment="1">
      <alignment horizontal="center"/>
    </xf>
    <xf numFmtId="0" fontId="15" fillId="19" borderId="12" xfId="0" applyFont="1" applyFill="1" applyBorder="1" applyAlignment="1">
      <alignment horizontal="center"/>
    </xf>
    <xf numFmtId="0" fontId="33" fillId="2" borderId="15" xfId="0" applyFont="1" applyFill="1" applyBorder="1" applyAlignment="1">
      <alignment vertical="center" wrapText="1"/>
    </xf>
    <xf numFmtId="0" fontId="1" fillId="0" borderId="18" xfId="0" applyFont="1" applyBorder="1" applyAlignment="1">
      <alignment vertical="center" wrapText="1"/>
    </xf>
    <xf numFmtId="0" fontId="33" fillId="2" borderId="14" xfId="0" applyFont="1" applyFill="1" applyBorder="1" applyAlignment="1">
      <alignment vertical="center" wrapText="1"/>
    </xf>
    <xf numFmtId="20" fontId="38" fillId="19" borderId="0" xfId="0" applyNumberFormat="1" applyFont="1" applyFill="1" applyBorder="1" applyAlignment="1">
      <alignment horizontal="center" vertical="center" wrapText="1"/>
    </xf>
    <xf numFmtId="0" fontId="0" fillId="24" borderId="4" xfId="0" applyFill="1" applyBorder="1" applyAlignment="1">
      <alignment vertical="center"/>
    </xf>
    <xf numFmtId="0" fontId="0" fillId="24" borderId="0" xfId="0" applyFill="1" applyBorder="1" applyAlignment="1">
      <alignment vertical="center"/>
    </xf>
    <xf numFmtId="0" fontId="0" fillId="0" borderId="2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24" borderId="24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0" xfId="0" applyAlignment="1">
      <alignment horizontal="left"/>
    </xf>
    <xf numFmtId="0" fontId="0" fillId="24" borderId="4" xfId="0" applyFill="1" applyBorder="1" applyAlignment="1">
      <alignment horizontal="left" vertical="center"/>
    </xf>
    <xf numFmtId="0" fontId="0" fillId="0" borderId="24" xfId="0" applyFill="1" applyBorder="1" applyAlignment="1">
      <alignment horizontal="left" vertical="center"/>
    </xf>
    <xf numFmtId="0" fontId="0" fillId="24" borderId="24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24" borderId="0" xfId="0" applyFill="1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24" borderId="22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24" borderId="23" xfId="0" applyFill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24" borderId="21" xfId="0" applyFill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20" fontId="2" fillId="19" borderId="10" xfId="0" applyNumberFormat="1" applyFont="1" applyFill="1" applyBorder="1" applyAlignment="1">
      <alignment horizontal="center" vertical="center" wrapText="1"/>
    </xf>
    <xf numFmtId="0" fontId="13" fillId="19" borderId="10" xfId="0" applyFont="1" applyFill="1" applyBorder="1"/>
    <xf numFmtId="0" fontId="39" fillId="19" borderId="0" xfId="0" applyFont="1" applyFill="1" applyBorder="1"/>
    <xf numFmtId="0" fontId="41" fillId="19" borderId="0" xfId="0" applyFont="1" applyFill="1" applyBorder="1"/>
    <xf numFmtId="0" fontId="42" fillId="19" borderId="0" xfId="0" applyFont="1" applyFill="1" applyBorder="1"/>
    <xf numFmtId="0" fontId="40" fillId="19" borderId="0" xfId="0" applyFont="1" applyFill="1" applyBorder="1"/>
    <xf numFmtId="0" fontId="43" fillId="19" borderId="0" xfId="0" applyFont="1" applyFill="1" applyBorder="1"/>
    <xf numFmtId="0" fontId="15" fillId="19" borderId="0" xfId="0" applyFont="1" applyFill="1" applyBorder="1" applyAlignment="1">
      <alignment vertical="center"/>
    </xf>
    <xf numFmtId="0" fontId="15" fillId="19" borderId="10" xfId="0" applyFont="1" applyFill="1" applyBorder="1" applyAlignment="1">
      <alignment vertical="center"/>
    </xf>
    <xf numFmtId="0" fontId="22" fillId="19" borderId="9" xfId="0" applyFont="1" applyFill="1" applyBorder="1" applyAlignment="1">
      <alignment horizontal="center"/>
    </xf>
    <xf numFmtId="0" fontId="22" fillId="19" borderId="2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0" fontId="22" fillId="19" borderId="1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0" fillId="13" borderId="6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4" fillId="16" borderId="9" xfId="0" applyFont="1" applyFill="1" applyBorder="1" applyAlignment="1">
      <alignment horizontal="center"/>
    </xf>
    <xf numFmtId="0" fontId="4" fillId="16" borderId="0" xfId="0" applyFont="1" applyFill="1" applyBorder="1" applyAlignment="1">
      <alignment horizontal="center"/>
    </xf>
    <xf numFmtId="0" fontId="4" fillId="16" borderId="10" xfId="0" applyFont="1" applyFill="1" applyBorder="1" applyAlignment="1">
      <alignment horizontal="center"/>
    </xf>
    <xf numFmtId="20" fontId="2" fillId="14" borderId="0" xfId="0" applyNumberFormat="1" applyFont="1" applyFill="1" applyBorder="1" applyAlignment="1">
      <alignment horizontal="center" vertical="center" wrapText="1"/>
    </xf>
    <xf numFmtId="20" fontId="2" fillId="14" borderId="10" xfId="0" applyNumberFormat="1" applyFont="1" applyFill="1" applyBorder="1" applyAlignment="1">
      <alignment horizontal="center" vertical="center" wrapText="1"/>
    </xf>
    <xf numFmtId="20" fontId="2" fillId="14" borderId="5" xfId="0" applyNumberFormat="1" applyFont="1" applyFill="1" applyBorder="1" applyAlignment="1">
      <alignment horizontal="center" vertical="center" wrapText="1"/>
    </xf>
    <xf numFmtId="20" fontId="2" fillId="14" borderId="12" xfId="0" applyNumberFormat="1" applyFont="1" applyFill="1" applyBorder="1" applyAlignment="1">
      <alignment horizontal="center" vertical="center" wrapText="1"/>
    </xf>
    <xf numFmtId="0" fontId="15" fillId="19" borderId="9" xfId="0" applyFont="1" applyFill="1" applyBorder="1" applyAlignment="1">
      <alignment horizontal="center" vertical="center"/>
    </xf>
    <xf numFmtId="0" fontId="15" fillId="19" borderId="0" xfId="0" applyFont="1" applyFill="1" applyBorder="1" applyAlignment="1">
      <alignment horizontal="center" vertical="center"/>
    </xf>
    <xf numFmtId="0" fontId="15" fillId="19" borderId="10" xfId="0" applyFont="1" applyFill="1" applyBorder="1" applyAlignment="1">
      <alignment horizontal="center" vertical="center"/>
    </xf>
    <xf numFmtId="0" fontId="15" fillId="19" borderId="0" xfId="0" applyFont="1" applyFill="1" applyBorder="1" applyAlignment="1">
      <alignment horizontal="center" vertical="center" wrapText="1"/>
    </xf>
    <xf numFmtId="0" fontId="15" fillId="19" borderId="10" xfId="0" applyFont="1" applyFill="1" applyBorder="1" applyAlignment="1">
      <alignment horizontal="center" vertical="center" wrapText="1"/>
    </xf>
    <xf numFmtId="0" fontId="31" fillId="19" borderId="9" xfId="0" applyFont="1" applyFill="1" applyBorder="1" applyAlignment="1">
      <alignment horizontal="center"/>
    </xf>
    <xf numFmtId="0" fontId="31" fillId="19" borderId="0" xfId="0" applyFont="1" applyFill="1" applyBorder="1" applyAlignment="1">
      <alignment horizontal="center"/>
    </xf>
    <xf numFmtId="0" fontId="28" fillId="19" borderId="36" xfId="0" applyFont="1" applyFill="1" applyBorder="1" applyAlignment="1">
      <alignment horizontal="center" vertical="center"/>
    </xf>
    <xf numFmtId="0" fontId="28" fillId="19" borderId="9" xfId="0" applyFont="1" applyFill="1" applyBorder="1" applyAlignment="1">
      <alignment horizontal="center" vertical="center"/>
    </xf>
    <xf numFmtId="0" fontId="28" fillId="19" borderId="31" xfId="0" applyFont="1" applyFill="1" applyBorder="1" applyAlignment="1">
      <alignment horizontal="center" vertical="center"/>
    </xf>
    <xf numFmtId="0" fontId="15" fillId="19" borderId="9" xfId="0" applyFont="1" applyFill="1" applyBorder="1" applyAlignment="1">
      <alignment horizontal="center" vertical="center" wrapText="1"/>
    </xf>
    <xf numFmtId="0" fontId="15" fillId="19" borderId="11" xfId="0" applyFont="1" applyFill="1" applyBorder="1" applyAlignment="1">
      <alignment horizontal="center" vertical="center" wrapText="1"/>
    </xf>
    <xf numFmtId="0" fontId="15" fillId="19" borderId="5" xfId="0" applyFont="1" applyFill="1" applyBorder="1" applyAlignment="1">
      <alignment horizontal="center" vertical="center" wrapText="1"/>
    </xf>
    <xf numFmtId="0" fontId="15" fillId="19" borderId="12" xfId="0" applyFont="1" applyFill="1" applyBorder="1" applyAlignment="1">
      <alignment horizontal="center" vertical="center" wrapText="1"/>
    </xf>
    <xf numFmtId="0" fontId="27" fillId="19" borderId="0" xfId="0" applyFont="1" applyFill="1" applyBorder="1" applyAlignment="1">
      <alignment horizontal="center" wrapText="1"/>
    </xf>
    <xf numFmtId="0" fontId="27" fillId="19" borderId="10" xfId="0" applyFont="1" applyFill="1" applyBorder="1" applyAlignment="1">
      <alignment horizontal="center" wrapText="1"/>
    </xf>
    <xf numFmtId="0" fontId="27" fillId="19" borderId="23" xfId="0" applyFont="1" applyFill="1" applyBorder="1" applyAlignment="1">
      <alignment horizontal="center" wrapText="1"/>
    </xf>
    <xf numFmtId="0" fontId="27" fillId="19" borderId="29" xfId="0" applyFont="1" applyFill="1" applyBorder="1" applyAlignment="1">
      <alignment horizontal="center" wrapText="1"/>
    </xf>
    <xf numFmtId="0" fontId="26" fillId="19" borderId="9" xfId="0" applyFont="1" applyFill="1" applyBorder="1" applyAlignment="1">
      <alignment horizontal="center" vertical="center"/>
    </xf>
    <xf numFmtId="0" fontId="26" fillId="19" borderId="31" xfId="0" applyFont="1" applyFill="1" applyBorder="1" applyAlignment="1">
      <alignment horizontal="center" vertical="center"/>
    </xf>
    <xf numFmtId="0" fontId="15" fillId="19" borderId="9" xfId="0" applyFont="1" applyFill="1" applyBorder="1" applyAlignment="1">
      <alignment horizontal="center" vertical="top" wrapText="1"/>
    </xf>
    <xf numFmtId="0" fontId="15" fillId="19" borderId="0" xfId="0" applyFont="1" applyFill="1" applyBorder="1" applyAlignment="1">
      <alignment horizontal="center" vertical="top" wrapText="1"/>
    </xf>
    <xf numFmtId="0" fontId="15" fillId="19" borderId="10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27" fillId="19" borderId="24" xfId="0" applyFont="1" applyFill="1" applyBorder="1" applyAlignment="1">
      <alignment horizontal="center" vertical="center" wrapText="1"/>
    </xf>
    <xf numFmtId="0" fontId="27" fillId="19" borderId="30" xfId="0" applyFont="1" applyFill="1" applyBorder="1" applyAlignment="1">
      <alignment horizontal="center" vertical="center" wrapText="1"/>
    </xf>
    <xf numFmtId="0" fontId="27" fillId="19" borderId="0" xfId="0" applyFont="1" applyFill="1" applyBorder="1" applyAlignment="1">
      <alignment horizontal="center" vertical="center" wrapText="1"/>
    </xf>
    <xf numFmtId="0" fontId="27" fillId="19" borderId="10" xfId="0" applyFont="1" applyFill="1" applyBorder="1" applyAlignment="1">
      <alignment horizontal="center" vertical="center" wrapText="1"/>
    </xf>
    <xf numFmtId="0" fontId="27" fillId="19" borderId="23" xfId="0" applyFont="1" applyFill="1" applyBorder="1" applyAlignment="1">
      <alignment horizontal="center" vertical="center" wrapText="1"/>
    </xf>
    <xf numFmtId="0" fontId="27" fillId="19" borderId="29" xfId="0" applyFont="1" applyFill="1" applyBorder="1" applyAlignment="1">
      <alignment horizontal="center" vertical="center" wrapText="1"/>
    </xf>
    <xf numFmtId="0" fontId="0" fillId="13" borderId="9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10" xfId="0" applyFill="1" applyBorder="1" applyAlignment="1">
      <alignment horizontal="center"/>
    </xf>
    <xf numFmtId="20" fontId="2" fillId="14" borderId="6" xfId="0" applyNumberFormat="1" applyFont="1" applyFill="1" applyBorder="1" applyAlignment="1">
      <alignment horizontal="center" vertical="center" wrapText="1"/>
    </xf>
    <xf numFmtId="20" fontId="2" fillId="14" borderId="4" xfId="0" applyNumberFormat="1" applyFont="1" applyFill="1" applyBorder="1" applyAlignment="1">
      <alignment horizontal="center" vertical="center" wrapText="1"/>
    </xf>
    <xf numFmtId="20" fontId="2" fillId="14" borderId="7" xfId="0" applyNumberFormat="1" applyFont="1" applyFill="1" applyBorder="1" applyAlignment="1">
      <alignment horizontal="center" vertical="center" wrapText="1"/>
    </xf>
    <xf numFmtId="20" fontId="2" fillId="14" borderId="9" xfId="0" applyNumberFormat="1" applyFont="1" applyFill="1" applyBorder="1" applyAlignment="1">
      <alignment horizontal="center" vertical="center" wrapText="1"/>
    </xf>
    <xf numFmtId="20" fontId="2" fillId="14" borderId="11" xfId="0" applyNumberFormat="1" applyFont="1" applyFill="1" applyBorder="1" applyAlignment="1">
      <alignment horizontal="center" vertical="center" wrapText="1"/>
    </xf>
    <xf numFmtId="0" fontId="34" fillId="19" borderId="9" xfId="1" applyFont="1" applyFill="1" applyBorder="1" applyAlignment="1">
      <alignment horizontal="center"/>
    </xf>
    <xf numFmtId="0" fontId="34" fillId="19" borderId="0" xfId="1" applyFont="1" applyFill="1" applyBorder="1" applyAlignment="1">
      <alignment horizontal="center"/>
    </xf>
    <xf numFmtId="0" fontId="34" fillId="19" borderId="10" xfId="1" applyFont="1" applyFill="1" applyBorder="1" applyAlignment="1">
      <alignment horizontal="center"/>
    </xf>
    <xf numFmtId="0" fontId="29" fillId="19" borderId="9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0" fontId="10" fillId="19" borderId="0" xfId="0" applyFont="1" applyFill="1" applyBorder="1" applyAlignment="1">
      <alignment horizontal="center" vertical="top" wrapText="1"/>
    </xf>
    <xf numFmtId="0" fontId="22" fillId="2" borderId="1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0" fontId="22" fillId="2" borderId="3" xfId="0" applyFont="1" applyFill="1" applyBorder="1" applyAlignment="1">
      <alignment horizontal="center"/>
    </xf>
    <xf numFmtId="0" fontId="15" fillId="19" borderId="9" xfId="0" applyFont="1" applyFill="1" applyBorder="1" applyAlignment="1">
      <alignment horizontal="center"/>
    </xf>
    <xf numFmtId="0" fontId="15" fillId="19" borderId="0" xfId="0" applyFont="1" applyFill="1" applyBorder="1" applyAlignment="1">
      <alignment horizontal="center"/>
    </xf>
    <xf numFmtId="0" fontId="15" fillId="19" borderId="10" xfId="0" applyFont="1" applyFill="1" applyBorder="1" applyAlignment="1">
      <alignment horizontal="center"/>
    </xf>
    <xf numFmtId="0" fontId="18" fillId="13" borderId="4" xfId="0" applyFont="1" applyFill="1" applyBorder="1" applyAlignment="1">
      <alignment horizontal="center"/>
    </xf>
    <xf numFmtId="0" fontId="18" fillId="13" borderId="5" xfId="0" applyFont="1" applyFill="1" applyBorder="1" applyAlignment="1">
      <alignment horizontal="center"/>
    </xf>
    <xf numFmtId="0" fontId="15" fillId="19" borderId="11" xfId="0" applyFont="1" applyFill="1" applyBorder="1" applyAlignment="1">
      <alignment horizontal="center"/>
    </xf>
    <xf numFmtId="0" fontId="15" fillId="19" borderId="5" xfId="0" applyFont="1" applyFill="1" applyBorder="1" applyAlignment="1">
      <alignment horizontal="center"/>
    </xf>
    <xf numFmtId="0" fontId="15" fillId="19" borderId="12" xfId="0" applyFont="1" applyFill="1" applyBorder="1" applyAlignment="1">
      <alignment horizontal="center"/>
    </xf>
    <xf numFmtId="0" fontId="24" fillId="13" borderId="11" xfId="0" applyFont="1" applyFill="1" applyBorder="1" applyAlignment="1">
      <alignment horizontal="center"/>
    </xf>
    <xf numFmtId="0" fontId="24" fillId="13" borderId="12" xfId="0" applyFont="1" applyFill="1" applyBorder="1" applyAlignment="1">
      <alignment horizontal="center"/>
    </xf>
    <xf numFmtId="0" fontId="24" fillId="13" borderId="6" xfId="0" applyFont="1" applyFill="1" applyBorder="1" applyAlignment="1">
      <alignment horizontal="center"/>
    </xf>
    <xf numFmtId="0" fontId="24" fillId="13" borderId="7" xfId="0" applyFont="1" applyFill="1" applyBorder="1" applyAlignment="1">
      <alignment horizontal="center"/>
    </xf>
    <xf numFmtId="0" fontId="16" fillId="22" borderId="1" xfId="0" applyFont="1" applyFill="1" applyBorder="1" applyAlignment="1">
      <alignment horizontal="center"/>
    </xf>
    <xf numFmtId="0" fontId="16" fillId="22" borderId="3" xfId="0" applyFont="1" applyFill="1" applyBorder="1" applyAlignment="1">
      <alignment horizontal="center"/>
    </xf>
    <xf numFmtId="0" fontId="24" fillId="13" borderId="9" xfId="0" applyFont="1" applyFill="1" applyBorder="1" applyAlignment="1">
      <alignment horizontal="center"/>
    </xf>
    <xf numFmtId="0" fontId="24" fillId="13" borderId="10" xfId="0" applyFont="1" applyFill="1" applyBorder="1" applyAlignment="1">
      <alignment horizontal="center"/>
    </xf>
    <xf numFmtId="0" fontId="21" fillId="19" borderId="1" xfId="0" applyFont="1" applyFill="1" applyBorder="1" applyAlignment="1">
      <alignment horizontal="center" vertical="center"/>
    </xf>
    <xf numFmtId="0" fontId="21" fillId="19" borderId="2" xfId="0" applyFont="1" applyFill="1" applyBorder="1" applyAlignment="1">
      <alignment horizontal="center" vertical="center"/>
    </xf>
    <xf numFmtId="0" fontId="21" fillId="19" borderId="3" xfId="0" applyFont="1" applyFill="1" applyBorder="1" applyAlignment="1">
      <alignment horizontal="center" vertical="center"/>
    </xf>
    <xf numFmtId="0" fontId="24" fillId="21" borderId="1" xfId="0" applyFont="1" applyFill="1" applyBorder="1" applyAlignment="1">
      <alignment horizontal="center"/>
    </xf>
    <xf numFmtId="0" fontId="24" fillId="21" borderId="2" xfId="0" applyFont="1" applyFill="1" applyBorder="1" applyAlignment="1">
      <alignment horizontal="center"/>
    </xf>
    <xf numFmtId="0" fontId="24" fillId="21" borderId="3" xfId="0" applyFont="1" applyFill="1" applyBorder="1" applyAlignment="1">
      <alignment horizontal="center"/>
    </xf>
    <xf numFmtId="0" fontId="23" fillId="0" borderId="1" xfId="0" applyNumberFormat="1" applyFont="1" applyFill="1" applyBorder="1" applyAlignment="1">
      <alignment horizontal="center" vertical="center" wrapText="1"/>
    </xf>
    <xf numFmtId="0" fontId="23" fillId="0" borderId="3" xfId="0" applyNumberFormat="1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textRotation="90" wrapText="1"/>
    </xf>
    <xf numFmtId="0" fontId="1" fillId="0" borderId="19" xfId="0" applyFont="1" applyBorder="1" applyAlignment="1">
      <alignment horizontal="center" vertical="center" textRotation="90" wrapText="1"/>
    </xf>
    <xf numFmtId="0" fontId="0" fillId="24" borderId="4" xfId="0" applyFill="1" applyBorder="1" applyAlignment="1">
      <alignment horizontal="center" vertical="center"/>
    </xf>
    <xf numFmtId="0" fontId="0" fillId="24" borderId="0" xfId="0" applyFill="1" applyBorder="1" applyAlignment="1">
      <alignment horizontal="center" vertical="center"/>
    </xf>
    <xf numFmtId="0" fontId="0" fillId="24" borderId="23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33" fillId="2" borderId="15" xfId="0" applyFont="1" applyFill="1" applyBorder="1" applyAlignment="1">
      <alignment horizontal="center" vertical="center" textRotation="90" wrapText="1"/>
    </xf>
    <xf numFmtId="0" fontId="33" fillId="2" borderId="16" xfId="0" applyFont="1" applyFill="1" applyBorder="1" applyAlignment="1">
      <alignment horizontal="center" vertical="center" textRotation="90" wrapText="1"/>
    </xf>
    <xf numFmtId="0" fontId="33" fillId="2" borderId="17" xfId="0" applyFont="1" applyFill="1" applyBorder="1" applyAlignment="1">
      <alignment horizontal="center" vertical="center" textRotation="90" wrapText="1"/>
    </xf>
    <xf numFmtId="0" fontId="0" fillId="24" borderId="24" xfId="0" applyFill="1" applyBorder="1" applyAlignment="1">
      <alignment horizontal="center" vertical="center"/>
    </xf>
    <xf numFmtId="0" fontId="0" fillId="24" borderId="5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 textRotation="90" wrapText="1"/>
    </xf>
    <xf numFmtId="0" fontId="33" fillId="2" borderId="25" xfId="0" applyFont="1" applyFill="1" applyBorder="1" applyAlignment="1">
      <alignment horizontal="center" vertical="center" textRotation="90" wrapText="1"/>
    </xf>
    <xf numFmtId="0" fontId="33" fillId="2" borderId="13" xfId="0" applyFont="1" applyFill="1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9" fillId="10" borderId="14" xfId="0" applyFont="1" applyFill="1" applyBorder="1" applyAlignment="1">
      <alignment horizontal="center" vertical="center" wrapText="1"/>
    </xf>
    <xf numFmtId="0" fontId="19" fillId="10" borderId="25" xfId="0" applyFont="1" applyFill="1" applyBorder="1" applyAlignment="1">
      <alignment horizontal="center" vertical="center" wrapText="1"/>
    </xf>
    <xf numFmtId="0" fontId="19" fillId="10" borderId="13" xfId="0" applyFont="1" applyFill="1" applyBorder="1" applyAlignment="1">
      <alignment horizontal="center" vertical="center" wrapText="1"/>
    </xf>
    <xf numFmtId="0" fontId="19" fillId="12" borderId="14" xfId="0" applyFont="1" applyFill="1" applyBorder="1" applyAlignment="1">
      <alignment horizontal="center" vertical="center" wrapText="1"/>
    </xf>
    <xf numFmtId="0" fontId="19" fillId="12" borderId="25" xfId="0" applyFont="1" applyFill="1" applyBorder="1" applyAlignment="1">
      <alignment horizontal="center" vertical="center" wrapText="1"/>
    </xf>
    <xf numFmtId="0" fontId="19" fillId="5" borderId="14" xfId="0" applyFont="1" applyFill="1" applyBorder="1" applyAlignment="1">
      <alignment horizontal="center" vertical="center" wrapText="1"/>
    </xf>
    <xf numFmtId="0" fontId="19" fillId="5" borderId="25" xfId="0" applyFont="1" applyFill="1" applyBorder="1" applyAlignment="1">
      <alignment horizontal="center" vertical="center" wrapText="1"/>
    </xf>
    <xf numFmtId="0" fontId="19" fillId="5" borderId="13" xfId="0" applyFont="1" applyFill="1" applyBorder="1" applyAlignment="1">
      <alignment horizontal="center" vertical="center" wrapText="1"/>
    </xf>
    <xf numFmtId="0" fontId="19" fillId="4" borderId="14" xfId="0" applyFont="1" applyFill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25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9" fillId="8" borderId="14" xfId="0" applyFont="1" applyFill="1" applyBorder="1" applyAlignment="1">
      <alignment horizontal="center" vertical="center" wrapText="1"/>
    </xf>
    <xf numFmtId="0" fontId="19" fillId="8" borderId="13" xfId="0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horizontal="center" vertical="center" wrapText="1"/>
    </xf>
    <xf numFmtId="0" fontId="19" fillId="6" borderId="25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0" fillId="27" borderId="0" xfId="0" applyFill="1" applyAlignment="1" applyProtection="1">
      <alignment vertical="center"/>
      <protection locked="0"/>
    </xf>
    <xf numFmtId="0" fontId="0" fillId="27" borderId="0" xfId="0" applyFill="1" applyAlignment="1" applyProtection="1">
      <alignment horizontal="center" vertical="center"/>
      <protection locked="0"/>
    </xf>
    <xf numFmtId="0" fontId="0" fillId="24" borderId="0" xfId="0" applyFill="1" applyAlignment="1" applyProtection="1">
      <alignment vertical="center"/>
      <protection locked="0"/>
    </xf>
    <xf numFmtId="0" fontId="0" fillId="24" borderId="0" xfId="0" applyFill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5" borderId="0" xfId="0" applyFill="1" applyAlignment="1" applyProtection="1">
      <alignment vertical="center"/>
      <protection locked="0"/>
    </xf>
    <xf numFmtId="0" fontId="0" fillId="25" borderId="0" xfId="0" applyFill="1" applyAlignment="1" applyProtection="1">
      <alignment horizontal="center" vertical="center"/>
      <protection locked="0"/>
    </xf>
    <xf numFmtId="0" fontId="0" fillId="26" borderId="0" xfId="0" applyFill="1" applyAlignment="1" applyProtection="1">
      <alignment vertical="center"/>
      <protection locked="0"/>
    </xf>
    <xf numFmtId="0" fontId="0" fillId="26" borderId="0" xfId="0" applyFill="1" applyAlignment="1" applyProtection="1">
      <alignment horizontal="center" vertical="center"/>
      <protection locked="0"/>
    </xf>
    <xf numFmtId="0" fontId="0" fillId="22" borderId="0" xfId="0" applyFill="1" applyAlignment="1" applyProtection="1">
      <alignment vertical="center"/>
      <protection locked="0"/>
    </xf>
    <xf numFmtId="0" fontId="0" fillId="22" borderId="0" xfId="0" applyFill="1" applyAlignment="1" applyProtection="1">
      <alignment horizontal="center" vertical="center"/>
      <protection locked="0"/>
    </xf>
    <xf numFmtId="0" fontId="1" fillId="25" borderId="33" xfId="0" applyFont="1" applyFill="1" applyBorder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24" borderId="0" xfId="0" applyFill="1" applyAlignment="1" applyProtection="1">
      <alignment horizontal="left" indent="1"/>
      <protection locked="0"/>
    </xf>
    <xf numFmtId="0" fontId="0" fillId="0" borderId="0" xfId="0" applyAlignment="1" applyProtection="1">
      <alignment horizontal="left" indent="1"/>
      <protection locked="0"/>
    </xf>
    <xf numFmtId="0" fontId="1" fillId="26" borderId="33" xfId="0" applyFont="1" applyFill="1" applyBorder="1" applyAlignment="1" applyProtection="1">
      <alignment horizontal="left"/>
      <protection locked="0"/>
    </xf>
    <xf numFmtId="0" fontId="1" fillId="22" borderId="33" xfId="0" applyFont="1" applyFill="1" applyBorder="1" applyAlignment="1" applyProtection="1">
      <alignment horizontal="left"/>
      <protection locked="0"/>
    </xf>
    <xf numFmtId="0" fontId="25" fillId="19" borderId="9" xfId="0" applyFont="1" applyFill="1" applyBorder="1" applyAlignment="1" applyProtection="1">
      <alignment vertical="center"/>
      <protection locked="0"/>
    </xf>
  </cellXfs>
  <cellStyles count="3">
    <cellStyle name="Lien hypertexte" xfId="1" builtinId="8"/>
    <cellStyle name="Normal" xfId="0" builtinId="0"/>
    <cellStyle name="Pourcentage" xfId="2" builtinId="5"/>
  </cellStyles>
  <dxfs count="16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b/>
        <i val="0"/>
        <color rgb="FFF062CB"/>
      </font>
    </dxf>
    <dxf>
      <font>
        <b/>
        <i val="0"/>
        <color rgb="FFFF66FF"/>
      </font>
    </dxf>
    <dxf>
      <font>
        <b/>
        <i val="0"/>
        <color rgb="FFFF66FF"/>
      </font>
    </dxf>
    <dxf>
      <font>
        <b/>
        <i val="0"/>
        <color rgb="FFFF66FF"/>
      </font>
    </dxf>
    <dxf>
      <font>
        <b/>
        <i val="0"/>
        <color rgb="FFFF66FF"/>
      </font>
    </dxf>
    <dxf>
      <font>
        <b/>
        <i val="0"/>
        <color rgb="FFFF66FF"/>
      </font>
    </dxf>
    <dxf>
      <font>
        <b/>
        <i val="0"/>
        <color rgb="FFF062CB"/>
      </font>
    </dxf>
    <dxf>
      <font>
        <b/>
        <i val="0"/>
        <color rgb="FFFF66FF"/>
      </font>
    </dxf>
    <dxf>
      <font>
        <b/>
        <i val="0"/>
        <color rgb="FFFF66FF"/>
      </font>
    </dxf>
    <dxf>
      <font>
        <b/>
        <i val="0"/>
        <color rgb="FFE86AEB"/>
      </font>
    </dxf>
    <dxf>
      <font>
        <b/>
        <i val="0"/>
        <color rgb="FFFF0000"/>
      </font>
    </dxf>
    <dxf>
      <font>
        <b/>
        <i val="0"/>
        <color rgb="FFFFC000"/>
      </font>
    </dxf>
  </dxfs>
  <tableStyles count="0" defaultTableStyle="TableStyleMedium9" defaultPivotStyle="PivotStyleLight16"/>
  <colors>
    <mruColors>
      <color rgb="FFFF66FF"/>
      <color rgb="FFFF00FF"/>
      <color rgb="FFF062CB"/>
      <color rgb="FFE86AEB"/>
      <color rgb="FFD26BE7"/>
      <color rgb="FF009999"/>
      <color rgb="FF99FF66"/>
      <color rgb="FF66FFCC"/>
      <color rgb="FFFFFF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MPI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706161253711003"/>
          <c:y val="0.1425552790718628"/>
          <c:w val="0.67045160079499255"/>
          <c:h val="0.72420718521934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D40-43F2-91A0-81F47861D37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0-43F2-91A0-81F47861D37F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D40-43F2-91A0-81F47861D37F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0-43F2-91A0-81F47861D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Graphiques!$G$3:$J$3</c:f>
              <c:strCache>
                <c:ptCount val="4"/>
                <c:pt idx="0">
                  <c:v>AUT</c:v>
                </c:pt>
                <c:pt idx="1">
                  <c:v>IAM</c:v>
                </c:pt>
                <c:pt idx="2">
                  <c:v>PO</c:v>
                </c:pt>
                <c:pt idx="3">
                  <c:v>SP</c:v>
                </c:pt>
              </c:strCache>
            </c:strRef>
          </c:cat>
          <c:val>
            <c:numRef>
              <c:f>Graphiques!$G$4:$J$4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0-43F2-91A0-81F47861D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RHUMATOLOGIE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346377314814814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Graphiques!$R$22:$R$24</c:f>
              <c:strCache>
                <c:ptCount val="3"/>
                <c:pt idx="0">
                  <c:v>Goutte</c:v>
                </c:pt>
                <c:pt idx="1">
                  <c:v>Polyarthrite rhumatoïde</c:v>
                </c:pt>
                <c:pt idx="2">
                  <c:v>Ostéoporose et corticostéroïdes</c:v>
                </c:pt>
              </c:strCache>
            </c:strRef>
          </c:cat>
          <c:val>
            <c:numRef>
              <c:f>Graphiques!$S$22:$S$24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A-42CC-B6B3-870E3933B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NEUROLOGIE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61591442138245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Graphiques!$R$25:$R$26</c:f>
              <c:strCache>
                <c:ptCount val="2"/>
                <c:pt idx="0">
                  <c:v>Epilepsie et antiépileptiques</c:v>
                </c:pt>
                <c:pt idx="1">
                  <c:v>Maladie de Parkinson et antiparkinsoniens</c:v>
                </c:pt>
              </c:strCache>
            </c:strRef>
          </c:cat>
          <c:val>
            <c:numRef>
              <c:f>Graphiques!$S$25:$S$26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8-4CB0-AB38-11E6ACE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PSYCHIATRIE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28758101851851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Graphiques!$R$27:$R$30</c:f>
              <c:strCache>
                <c:ptCount val="4"/>
                <c:pt idx="0">
                  <c:v>Maladie psychique et psychotropes</c:v>
                </c:pt>
                <c:pt idx="1">
                  <c:v>Dépression et antidépresseurs</c:v>
                </c:pt>
                <c:pt idx="2">
                  <c:v>Insomnies, sédatifs et hypnotiques</c:v>
                </c:pt>
                <c:pt idx="3">
                  <c:v>Schizophrénie, épisode maniaque, neuroleptiques et antipsychotiques</c:v>
                </c:pt>
              </c:strCache>
            </c:strRef>
          </c:cat>
          <c:val>
            <c:numRef>
              <c:f>Graphiques!$S$27:$S$30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2-487C-B1E8-429D255F2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DOULEURS et à l'ANTALGIE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51296604938271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Graphiques!$R$31:$R$33</c:f>
              <c:strCache>
                <c:ptCount val="3"/>
                <c:pt idx="0">
                  <c:v>Douleurs neuropathiques</c:v>
                </c:pt>
                <c:pt idx="1">
                  <c:v>Douleur aiguë, antalgie et opiacés</c:v>
                </c:pt>
                <c:pt idx="2">
                  <c:v>Migraines</c:v>
                </c:pt>
              </c:strCache>
            </c:strRef>
          </c:cat>
          <c:val>
            <c:numRef>
              <c:f>Graphiques!$S$31:$S$33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A-4854-8A7C-0FA339D26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INFECTIOLOGIE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461234915553216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Graphiques!$R$34:$R$43</c:f>
              <c:strCache>
                <c:ptCount val="10"/>
                <c:pt idx="0">
                  <c:v>Infections urinaires</c:v>
                </c:pt>
                <c:pt idx="1">
                  <c:v>Infections pulmonaires et tuberculose</c:v>
                </c:pt>
                <c:pt idx="2">
                  <c:v>Infections abdominales</c:v>
                </c:pt>
                <c:pt idx="3">
                  <c:v>Endocardites</c:v>
                </c:pt>
                <c:pt idx="4">
                  <c:v>Infections ostéo-articulaires</c:v>
                </c:pt>
                <c:pt idx="5">
                  <c:v>Infections par le VIH</c:v>
                </c:pt>
                <c:pt idx="6">
                  <c:v>Infections par le VHC</c:v>
                </c:pt>
                <c:pt idx="7">
                  <c:v>Infections par le VHB</c:v>
                </c:pt>
                <c:pt idx="8">
                  <c:v>Prévention et prophylaxie anti-infectieuse</c:v>
                </c:pt>
                <c:pt idx="9">
                  <c:v>Bon usage des antibiotiques</c:v>
                </c:pt>
              </c:strCache>
            </c:strRef>
          </c:cat>
          <c:val>
            <c:numRef>
              <c:f>Graphiques!$S$34:$S$43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0-4C34-A2EF-1B4B78B7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ENDOCRINOLOGIE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70895370370370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Graphiques!$R$44:$R$46</c:f>
              <c:strCache>
                <c:ptCount val="3"/>
                <c:pt idx="0">
                  <c:v>Diabètes et antidiabétiques</c:v>
                </c:pt>
                <c:pt idx="1">
                  <c:v>Troubles de la thyroïde</c:v>
                </c:pt>
                <c:pt idx="2">
                  <c:v>Contraception</c:v>
                </c:pt>
              </c:strCache>
            </c:strRef>
          </c:cat>
          <c:val>
            <c:numRef>
              <c:f>Graphiques!$S$44:$S$46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6-4AA2-AA38-42E1788A7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OPHTALMOLOGIE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944138888888887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Graphiques!$R$47</c:f>
              <c:strCache>
                <c:ptCount val="1"/>
                <c:pt idx="0">
                  <c:v>Glaucome</c:v>
                </c:pt>
              </c:strCache>
            </c:strRef>
          </c:cat>
          <c:val>
            <c:numRef>
              <c:f>Graphiques!$S$47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C-4CCF-BB2C-D754D2D04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DEPENDANCES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461234915553216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Graphiques!$R$48:$R$52</c:f>
              <c:strCache>
                <c:ptCount val="5"/>
                <c:pt idx="0">
                  <c:v>Addictions</c:v>
                </c:pt>
                <c:pt idx="1">
                  <c:v>Alcoolo-dépendance</c:v>
                </c:pt>
                <c:pt idx="2">
                  <c:v>Tabagisme et sevrage tabagique</c:v>
                </c:pt>
                <c:pt idx="3">
                  <c:v>Dépendances aux benzodiazépines</c:v>
                </c:pt>
                <c:pt idx="4">
                  <c:v>Dépendance aux opiacés</c:v>
                </c:pt>
              </c:strCache>
            </c:strRef>
          </c:cat>
          <c:val>
            <c:numRef>
              <c:f>Graphiques!$S$48:$S$52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0-4D94-BE9A-FE1D16DA5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OBESITE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90680571853072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Graphiques!$R$53</c:f>
              <c:strCache>
                <c:ptCount val="1"/>
                <c:pt idx="0">
                  <c:v>Bon usage des médicaments en cas d’obésité</c:v>
                </c:pt>
              </c:strCache>
            </c:strRef>
          </c:cat>
          <c:val>
            <c:numRef>
              <c:f>Graphiques!$S$53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4-4C88-BCF6-61AF2CBF7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PHARMACOLOGIE ET TOXICOLOGIE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619902401154943E-2"/>
          <c:y val="0.15849397836167739"/>
          <c:w val="0.83772440944881887"/>
          <c:h val="0.72385833333333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Graphiques!$R$54:$R$55</c:f>
              <c:strCache>
                <c:ptCount val="2"/>
                <c:pt idx="0">
                  <c:v>Pharmacologie clinique</c:v>
                </c:pt>
                <c:pt idx="1">
                  <c:v>Interactions médicamenteuses</c:v>
                </c:pt>
              </c:strCache>
            </c:strRef>
          </c:cat>
          <c:val>
            <c:numRef>
              <c:f>Graphiques!$S$54:$S$55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4-4606-B90D-711AB8E0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</a:t>
            </a:r>
            <a:r>
              <a:rPr lang="fr-FR" baseline="0"/>
              <a:t> des MPI selon les items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Graphiques!$L$3:$L$19</c:f>
              <c:strCache>
                <c:ptCount val="17"/>
                <c:pt idx="0">
                  <c:v>CARDIOLOGIE</c:v>
                </c:pt>
                <c:pt idx="1">
                  <c:v>ANGIOLOGIE/HEMOSTASE</c:v>
                </c:pt>
                <c:pt idx="2">
                  <c:v>PNEUMOLOGIE</c:v>
                </c:pt>
                <c:pt idx="3">
                  <c:v>NEPHROLOGIE</c:v>
                </c:pt>
                <c:pt idx="4">
                  <c:v>GASTRO-ENTEROLOGIE</c:v>
                </c:pt>
                <c:pt idx="5">
                  <c:v>RHUMATOLOGIE</c:v>
                </c:pt>
                <c:pt idx="6">
                  <c:v>NEUROLOGIE</c:v>
                </c:pt>
                <c:pt idx="7">
                  <c:v>PSYCHIATRIE</c:v>
                </c:pt>
                <c:pt idx="8">
                  <c:v>DOULEURS et à l'ANTALGIE</c:v>
                </c:pt>
                <c:pt idx="9">
                  <c:v>INFECTIOLOGIE</c:v>
                </c:pt>
                <c:pt idx="10">
                  <c:v>ENDOCRINOLOGIE</c:v>
                </c:pt>
                <c:pt idx="11">
                  <c:v>OPHTALMOLOGIE</c:v>
                </c:pt>
                <c:pt idx="12">
                  <c:v>DEPENDANCES</c:v>
                </c:pt>
                <c:pt idx="13">
                  <c:v>OBESITE</c:v>
                </c:pt>
                <c:pt idx="14">
                  <c:v>PHARMACOLOGIE ET TOXICOLOGIE</c:v>
                </c:pt>
                <c:pt idx="15">
                  <c:v>TRANSPLANTATION</c:v>
                </c:pt>
                <c:pt idx="16">
                  <c:v>VACCINATION</c:v>
                </c:pt>
              </c:strCache>
            </c:strRef>
          </c:cat>
          <c:val>
            <c:numRef>
              <c:f>Graphiques!$N$3:$N$19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5-442B-921E-712DAFD60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253199"/>
        <c:axId val="1558262351"/>
      </c:radarChart>
      <c:catAx>
        <c:axId val="1558253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8262351"/>
        <c:crosses val="autoZero"/>
        <c:auto val="1"/>
        <c:lblAlgn val="ctr"/>
        <c:lblOffset val="100"/>
        <c:noMultiLvlLbl val="0"/>
      </c:catAx>
      <c:valAx>
        <c:axId val="1558262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82531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TRANSPLANTATION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802253395061728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Graphiques!$R$56</c:f>
              <c:strCache>
                <c:ptCount val="1"/>
                <c:pt idx="0">
                  <c:v>Transplantations</c:v>
                </c:pt>
              </c:strCache>
            </c:strRef>
          </c:cat>
          <c:val>
            <c:numRef>
              <c:f>Graphiques!$S$56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C-4F41-8C89-2E602527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VACCINATION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8638818963382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Graphiques!$R$57</c:f>
              <c:strCache>
                <c:ptCount val="1"/>
                <c:pt idx="0">
                  <c:v>Vaccinations</c:v>
                </c:pt>
              </c:strCache>
            </c:strRef>
          </c:cat>
          <c:val>
            <c:numRef>
              <c:f>Graphiques!$S$57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B-4557-B57D-2BBDE5E44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'5 -Graphiques START'!$B$4</c:f>
              <c:strCache>
                <c:ptCount val="1"/>
                <c:pt idx="0">
                  <c:v> A : Système cardiovasculaire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'5 -Graphiques START'!$C$4:$C$11</c:f>
              <c:strCache>
                <c:ptCount val="8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</c:strCache>
            </c:strRef>
          </c:cat>
          <c:val>
            <c:numRef>
              <c:f>'5 -Graphiques START'!$D$4:$D$11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B-402A-989D-29ED67503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86496"/>
        <c:axId val="82988032"/>
      </c:barChart>
      <c:catAx>
        <c:axId val="8298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2988032"/>
        <c:crosses val="autoZero"/>
        <c:auto val="1"/>
        <c:lblAlgn val="ctr"/>
        <c:lblOffset val="100"/>
        <c:noMultiLvlLbl val="0"/>
      </c:catAx>
      <c:valAx>
        <c:axId val="82988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82986496"/>
        <c:crosses val="autoZero"/>
        <c:crossBetween val="between"/>
        <c:minorUnit val="4.0000000000000015E-2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'5 -Graphiques START'!$B$21:$B$22</c:f>
              <c:strCache>
                <c:ptCount val="2"/>
                <c:pt idx="0">
                  <c:v>D : Appareil gastro-intestinal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'5 -Graphiques START'!$C$21:$C$22</c:f>
              <c:strCache>
                <c:ptCount val="2"/>
                <c:pt idx="0">
                  <c:v>D1</c:v>
                </c:pt>
                <c:pt idx="1">
                  <c:v>D2</c:v>
                </c:pt>
              </c:strCache>
            </c:strRef>
          </c:cat>
          <c:val>
            <c:numRef>
              <c:f>'5 -Graphiques START'!$D$21:$D$22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D-4D70-8CDF-D92E7F978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016704"/>
        <c:axId val="83022592"/>
      </c:barChart>
      <c:catAx>
        <c:axId val="83016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3022592"/>
        <c:crosses val="autoZero"/>
        <c:auto val="1"/>
        <c:lblAlgn val="ctr"/>
        <c:lblOffset val="100"/>
        <c:noMultiLvlLbl val="0"/>
      </c:catAx>
      <c:valAx>
        <c:axId val="83022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83016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'5 -Graphiques START'!$B$31:$B$33</c:f>
              <c:strCache>
                <c:ptCount val="3"/>
                <c:pt idx="0">
                  <c:v>G : Appareil urogénital</c:v>
                </c:pt>
              </c:strCache>
            </c:strRef>
          </c:tx>
          <c:spPr>
            <a:solidFill>
              <a:srgbClr val="FFFF9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'5 -Graphiques START'!$C$31:$C$33</c:f>
              <c:strCache>
                <c:ptCount val="3"/>
                <c:pt idx="0">
                  <c:v>G1</c:v>
                </c:pt>
                <c:pt idx="1">
                  <c:v>G2</c:v>
                </c:pt>
                <c:pt idx="2">
                  <c:v>G3</c:v>
                </c:pt>
              </c:strCache>
            </c:strRef>
          </c:cat>
          <c:val>
            <c:numRef>
              <c:f>'5 -Graphiques START'!$D$31:$D$33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8-41D5-9001-7C916BA50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11840"/>
        <c:axId val="110213376"/>
      </c:barChart>
      <c:catAx>
        <c:axId val="110211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213376"/>
        <c:crosses val="autoZero"/>
        <c:auto val="1"/>
        <c:lblAlgn val="ctr"/>
        <c:lblOffset val="100"/>
        <c:noMultiLvlLbl val="0"/>
      </c:catAx>
      <c:valAx>
        <c:axId val="110213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0211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'5 -Graphiques START'!$B$12:$B$14</c:f>
              <c:strCache>
                <c:ptCount val="3"/>
                <c:pt idx="0">
                  <c:v>B : Système respiratoire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'5 -Graphiques START'!$C$12:$C$14</c:f>
              <c:strCache>
                <c:ptCount val="3"/>
                <c:pt idx="0">
                  <c:v>B1</c:v>
                </c:pt>
                <c:pt idx="1">
                  <c:v>B2</c:v>
                </c:pt>
                <c:pt idx="2">
                  <c:v>B3</c:v>
                </c:pt>
              </c:strCache>
            </c:strRef>
          </c:cat>
          <c:val>
            <c:numRef>
              <c:f>'5 -Graphiques START'!$D$12:$D$14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F-4C2F-A5C5-BD03AA437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25664"/>
        <c:axId val="110227456"/>
      </c:barChart>
      <c:catAx>
        <c:axId val="11022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227456"/>
        <c:crosses val="autoZero"/>
        <c:auto val="1"/>
        <c:lblAlgn val="ctr"/>
        <c:lblOffset val="100"/>
        <c:noMultiLvlLbl val="0"/>
      </c:catAx>
      <c:valAx>
        <c:axId val="11022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0225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'5 -Graphiques START'!$B$23:$B$28</c:f>
              <c:strCache>
                <c:ptCount val="6"/>
                <c:pt idx="0">
                  <c:v>E : Appareil musculosquelettique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'5 -Graphiques START'!$C$23:$C$29</c:f>
              <c:strCache>
                <c:ptCount val="7"/>
                <c:pt idx="0">
                  <c:v>E1</c:v>
                </c:pt>
                <c:pt idx="1">
                  <c:v>E2</c:v>
                </c:pt>
                <c:pt idx="2">
                  <c:v>E3</c:v>
                </c:pt>
                <c:pt idx="3">
                  <c:v>E4</c:v>
                </c:pt>
                <c:pt idx="4">
                  <c:v>E5</c:v>
                </c:pt>
                <c:pt idx="5">
                  <c:v>E6</c:v>
                </c:pt>
                <c:pt idx="6">
                  <c:v>E7</c:v>
                </c:pt>
              </c:strCache>
            </c:strRef>
          </c:cat>
          <c:val>
            <c:numRef>
              <c:f>'5 -Graphiques START'!$D$23:$D$29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3-4035-8CA0-C2FCC4E68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52032"/>
        <c:axId val="110253568"/>
      </c:barChart>
      <c:catAx>
        <c:axId val="1102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253568"/>
        <c:crosses val="autoZero"/>
        <c:auto val="1"/>
        <c:lblAlgn val="ctr"/>
        <c:lblOffset val="100"/>
        <c:noMultiLvlLbl val="0"/>
      </c:catAx>
      <c:valAx>
        <c:axId val="110253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0252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'5 -Graphiques START'!$B$34</c:f>
              <c:strCache>
                <c:ptCount val="1"/>
                <c:pt idx="0">
                  <c:v>H : Antalgiques</c:v>
                </c:pt>
              </c:strCache>
            </c:strRef>
          </c:tx>
          <c:spPr>
            <a:solidFill>
              <a:srgbClr val="66FFC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'5 -Graphiques START'!$C$34:$C$35</c:f>
              <c:strCache>
                <c:ptCount val="2"/>
                <c:pt idx="0">
                  <c:v>H1</c:v>
                </c:pt>
                <c:pt idx="1">
                  <c:v>H2</c:v>
                </c:pt>
              </c:strCache>
            </c:strRef>
          </c:cat>
          <c:val>
            <c:numRef>
              <c:f>'5 -Graphiques START'!$D$34:$D$35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C-4A2F-A2BF-BBBC8844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86336"/>
        <c:axId val="110287872"/>
      </c:barChart>
      <c:catAx>
        <c:axId val="11028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287872"/>
        <c:crosses val="autoZero"/>
        <c:auto val="1"/>
        <c:lblAlgn val="ctr"/>
        <c:lblOffset val="100"/>
        <c:noMultiLvlLbl val="0"/>
      </c:catAx>
      <c:valAx>
        <c:axId val="110287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0286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'5 -Graphiques START'!$B$15:$B$20</c:f>
              <c:strCache>
                <c:ptCount val="6"/>
                <c:pt idx="0">
                  <c:v>C : Système nerveux central et appareil visuel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'5 -Graphiques START'!$C$15:$C$20</c:f>
              <c:strCache>
                <c:ptCount val="6"/>
                <c:pt idx="0">
                  <c:v>C1</c:v>
                </c:pt>
                <c:pt idx="1">
                  <c:v>C2</c:v>
                </c:pt>
                <c:pt idx="2">
                  <c:v>C3</c:v>
                </c:pt>
                <c:pt idx="3">
                  <c:v>C4</c:v>
                </c:pt>
                <c:pt idx="4">
                  <c:v>C5</c:v>
                </c:pt>
                <c:pt idx="5">
                  <c:v>C6</c:v>
                </c:pt>
              </c:strCache>
            </c:strRef>
          </c:cat>
          <c:val>
            <c:numRef>
              <c:f>'5 -Graphiques START'!$D$15:$D$20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2-4EFA-AA0E-AB13DE45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24736"/>
        <c:axId val="110334720"/>
      </c:barChart>
      <c:catAx>
        <c:axId val="1103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334720"/>
        <c:crosses val="autoZero"/>
        <c:auto val="1"/>
        <c:lblAlgn val="ctr"/>
        <c:lblOffset val="100"/>
        <c:noMultiLvlLbl val="0"/>
      </c:catAx>
      <c:valAx>
        <c:axId val="110334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0324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'5 -Graphiques START'!$B$30</c:f>
              <c:strCache>
                <c:ptCount val="1"/>
                <c:pt idx="0">
                  <c:v>F : Système endocrinien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'5 -Graphiques START'!$C$30</c:f>
              <c:strCache>
                <c:ptCount val="1"/>
                <c:pt idx="0">
                  <c:v>F1</c:v>
                </c:pt>
              </c:strCache>
            </c:strRef>
          </c:cat>
          <c:val>
            <c:numRef>
              <c:f>'5 -Graphiques START'!$D$30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3-4A71-9A17-6B6DDF5B6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59296"/>
        <c:axId val="110360832"/>
      </c:barChart>
      <c:catAx>
        <c:axId val="1103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360832"/>
        <c:crosses val="autoZero"/>
        <c:auto val="1"/>
        <c:lblAlgn val="ctr"/>
        <c:lblOffset val="100"/>
        <c:noMultiLvlLbl val="0"/>
      </c:catAx>
      <c:valAx>
        <c:axId val="110360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0359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400"/>
              <a:t>Répartition des MPI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706161253711003"/>
          <c:y val="0.1425552790718628"/>
          <c:w val="0.67045160079499255"/>
          <c:h val="0.72420718521934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7-429E-93C7-D5FDAD84826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A7-429E-93C7-D5FDAD848263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CA7-429E-93C7-D5FDAD848263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7-429E-93C7-D5FDAD8482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Graphiques!$G$3:$J$3</c:f>
              <c:strCache>
                <c:ptCount val="4"/>
                <c:pt idx="0">
                  <c:v>AUT</c:v>
                </c:pt>
                <c:pt idx="1">
                  <c:v>IAM</c:v>
                </c:pt>
                <c:pt idx="2">
                  <c:v>PO</c:v>
                </c:pt>
                <c:pt idx="3">
                  <c:v>SP</c:v>
                </c:pt>
              </c:strCache>
            </c:strRef>
          </c:cat>
          <c:val>
            <c:numRef>
              <c:f>Graphiques!$G$4:$J$4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A7-429E-93C7-D5FDAD848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'5 -Graphiques START'!$B$36:$B$37</c:f>
              <c:strCache>
                <c:ptCount val="2"/>
                <c:pt idx="0">
                  <c:v>I : Vaccins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'5 -Graphiques START'!$C$36:$C$37</c:f>
              <c:strCache>
                <c:ptCount val="2"/>
                <c:pt idx="0">
                  <c:v>I1</c:v>
                </c:pt>
                <c:pt idx="1">
                  <c:v>I2</c:v>
                </c:pt>
              </c:strCache>
            </c:strRef>
          </c:cat>
          <c:val>
            <c:numRef>
              <c:f>'5 -Graphiques START'!$D$36:$D$37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8A1-9FE5-03FA4A063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93600"/>
        <c:axId val="110399488"/>
      </c:barChart>
      <c:catAx>
        <c:axId val="1103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399488"/>
        <c:crosses val="autoZero"/>
        <c:auto val="0"/>
        <c:lblAlgn val="ctr"/>
        <c:lblOffset val="100"/>
        <c:noMultiLvlLbl val="0"/>
      </c:catAx>
      <c:valAx>
        <c:axId val="110399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0393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radarChart>
        <c:radarStyle val="marker"/>
        <c:varyColors val="0"/>
        <c:ser>
          <c:idx val="1"/>
          <c:order val="0"/>
          <c:tx>
            <c:v>%</c:v>
          </c:tx>
          <c:marker>
            <c:symbol val="none"/>
          </c:marker>
          <c:cat>
            <c:strRef>
              <c:f>'5 -Graphiques START'!$A$71:$M$71</c:f>
              <c:strCache>
                <c:ptCount val="9"/>
                <c:pt idx="0">
                  <c:v> A : Système cardiovasculaire</c:v>
                </c:pt>
                <c:pt idx="1">
                  <c:v>B : Système respiratoire</c:v>
                </c:pt>
                <c:pt idx="2">
                  <c:v>C : Système nerveux central et appareil visuel</c:v>
                </c:pt>
                <c:pt idx="3">
                  <c:v>D : Appareil gastro-intestinal</c:v>
                </c:pt>
                <c:pt idx="4">
                  <c:v>E : Appareil musculosquelettique</c:v>
                </c:pt>
                <c:pt idx="5">
                  <c:v>F : Système endocrinien</c:v>
                </c:pt>
                <c:pt idx="6">
                  <c:v>G : Appareil urogénital</c:v>
                </c:pt>
                <c:pt idx="7">
                  <c:v>H : Antalgiques</c:v>
                </c:pt>
                <c:pt idx="8">
                  <c:v>I : Vaccins</c:v>
                </c:pt>
              </c:strCache>
            </c:strRef>
          </c:cat>
          <c:val>
            <c:numRef>
              <c:f>'5 -Graphiques START'!$A$73:$M$73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2-45BC-831D-BBB52284A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15872"/>
        <c:axId val="110417408"/>
      </c:radarChart>
      <c:catAx>
        <c:axId val="11041587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10417408"/>
        <c:crosses val="autoZero"/>
        <c:auto val="1"/>
        <c:lblAlgn val="ctr"/>
        <c:lblOffset val="100"/>
        <c:noMultiLvlLbl val="0"/>
      </c:catAx>
      <c:valAx>
        <c:axId val="110417408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11041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400"/>
              <a:t>Répartition</a:t>
            </a:r>
            <a:r>
              <a:rPr lang="fr-FR" sz="2400" baseline="0"/>
              <a:t> des MPI selon les items</a:t>
            </a:r>
            <a:endParaRPr lang="fr-FR" sz="2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Graphiques!$L$3:$L$19</c:f>
              <c:strCache>
                <c:ptCount val="17"/>
                <c:pt idx="0">
                  <c:v>CARDIOLOGIE</c:v>
                </c:pt>
                <c:pt idx="1">
                  <c:v>ANGIOLOGIE/HEMOSTASE</c:v>
                </c:pt>
                <c:pt idx="2">
                  <c:v>PNEUMOLOGIE</c:v>
                </c:pt>
                <c:pt idx="3">
                  <c:v>NEPHROLOGIE</c:v>
                </c:pt>
                <c:pt idx="4">
                  <c:v>GASTRO-ENTEROLOGIE</c:v>
                </c:pt>
                <c:pt idx="5">
                  <c:v>RHUMATOLOGIE</c:v>
                </c:pt>
                <c:pt idx="6">
                  <c:v>NEUROLOGIE</c:v>
                </c:pt>
                <c:pt idx="7">
                  <c:v>PSYCHIATRIE</c:v>
                </c:pt>
                <c:pt idx="8">
                  <c:v>DOULEURS et à l'ANTALGIE</c:v>
                </c:pt>
                <c:pt idx="9">
                  <c:v>INFECTIOLOGIE</c:v>
                </c:pt>
                <c:pt idx="10">
                  <c:v>ENDOCRINOLOGIE</c:v>
                </c:pt>
                <c:pt idx="11">
                  <c:v>OPHTALMOLOGIE</c:v>
                </c:pt>
                <c:pt idx="12">
                  <c:v>DEPENDANCES</c:v>
                </c:pt>
                <c:pt idx="13">
                  <c:v>OBESITE</c:v>
                </c:pt>
                <c:pt idx="14">
                  <c:v>PHARMACOLOGIE ET TOXICOLOGIE</c:v>
                </c:pt>
                <c:pt idx="15">
                  <c:v>TRANSPLANTATION</c:v>
                </c:pt>
                <c:pt idx="16">
                  <c:v>VACCINATION</c:v>
                </c:pt>
              </c:strCache>
            </c:strRef>
          </c:cat>
          <c:val>
            <c:numRef>
              <c:f>Graphiques!$N$3:$N$19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C-453D-AC45-3DDCFA986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253199"/>
        <c:axId val="1558262351"/>
      </c:radarChart>
      <c:catAx>
        <c:axId val="1558253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8262351"/>
        <c:crosses val="autoZero"/>
        <c:auto val="1"/>
        <c:lblAlgn val="ctr"/>
        <c:lblOffset val="100"/>
        <c:noMultiLvlLbl val="0"/>
      </c:catAx>
      <c:valAx>
        <c:axId val="1558262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82531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CARDIOLOGIE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45509176220301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Graphiques!$R$3:$R$9</c:f>
              <c:strCache>
                <c:ptCount val="7"/>
                <c:pt idx="0">
                  <c:v>Insuffisance Cardiaque</c:v>
                </c:pt>
                <c:pt idx="1">
                  <c:v>Dyslipidémies</c:v>
                </c:pt>
                <c:pt idx="2">
                  <c:v>Cardiopathies ischémiques stables</c:v>
                </c:pt>
                <c:pt idx="3">
                  <c:v>Prévention secondaire d'un STEMI ou NSTE-ACS</c:v>
                </c:pt>
                <c:pt idx="4">
                  <c:v>Hypertension artérielle</c:v>
                </c:pt>
                <c:pt idx="5">
                  <c:v>AVC non cardio-emboliques et AIT</c:v>
                </c:pt>
                <c:pt idx="6">
                  <c:v>Anti-arythmiques, arythmies, fibrillations auriculaires</c:v>
                </c:pt>
              </c:strCache>
            </c:strRef>
          </c:cat>
          <c:val>
            <c:numRef>
              <c:f>Graphiques!$S$3:$S$9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E-43F2-AA6F-0A064A348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ANGIOLOGIE/HEMOSTASE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6819567901234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Graphiques!$R$10:$R$11</c:f>
              <c:strCache>
                <c:ptCount val="2"/>
                <c:pt idx="0">
                  <c:v>Anticoagulants oraux</c:v>
                </c:pt>
                <c:pt idx="1">
                  <c:v>TVP, EP, MTEV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Graphiques!$R$10:$R$11</c:f>
              <c:strCache>
                <c:ptCount val="2"/>
                <c:pt idx="0">
                  <c:v>Anticoagulants oraux</c:v>
                </c:pt>
                <c:pt idx="1">
                  <c:v>TVP, EP, MTEV</c:v>
                </c:pt>
              </c:strCache>
            </c:strRef>
          </c:cat>
          <c:val>
            <c:numRef>
              <c:f>Graphiques!$S$10:$S$11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9-45A4-9B96-1B84432CD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PNEUMOLOGIE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1592355578"/>
          <c:y val="9.3384438987828666E-2"/>
          <c:w val="0.83772440944881887"/>
          <c:h val="0.71172976947486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Graphiques!$R$12:$R$14</c:f>
              <c:strCache>
                <c:ptCount val="3"/>
                <c:pt idx="0">
                  <c:v>Maladies respiratoires chroniques</c:v>
                </c:pt>
                <c:pt idx="1">
                  <c:v>Asthme</c:v>
                </c:pt>
                <c:pt idx="2">
                  <c:v>BPCO</c:v>
                </c:pt>
              </c:strCache>
            </c:strRef>
          </c:cat>
          <c:val>
            <c:numRef>
              <c:f>Graphiques!$S$12:$S$14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9-4F91-91C6-8444AF3B5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NEPHROLOGIE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66975617283950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Graphiques!$R$15:$R$16</c:f>
              <c:strCache>
                <c:ptCount val="2"/>
                <c:pt idx="0">
                  <c:v>Insuffisance rénale</c:v>
                </c:pt>
                <c:pt idx="1">
                  <c:v>Hypertrophie bénigne de la prostate</c:v>
                </c:pt>
              </c:strCache>
            </c:strRef>
          </c:cat>
          <c:val>
            <c:numRef>
              <c:f>Graphiques!$S$15:$S$16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6-4C28-AEE0-DE02346CE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GASTRO-ENTEROLOGIE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1391688115829592"/>
          <c:w val="0.83772440944881887"/>
          <c:h val="0.748638888888888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Graphiques!$R$17:$R$21</c:f>
              <c:strCache>
                <c:ptCount val="5"/>
                <c:pt idx="0">
                  <c:v>IPP</c:v>
                </c:pt>
                <c:pt idx="1">
                  <c:v>UGD</c:v>
                </c:pt>
                <c:pt idx="2">
                  <c:v>Insuffisance hépatique et cirrhose</c:v>
                </c:pt>
                <c:pt idx="3">
                  <c:v>Diarrhées</c:v>
                </c:pt>
                <c:pt idx="4">
                  <c:v>Constipation</c:v>
                </c:pt>
              </c:strCache>
            </c:strRef>
          </c:cat>
          <c:val>
            <c:numRef>
              <c:f>Graphiques!$S$17:$S$21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6-472E-B71F-3ED8E66DC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840079"/>
        <c:axId val="1431842991"/>
      </c:barChart>
      <c:catAx>
        <c:axId val="14318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2991"/>
        <c:crosses val="autoZero"/>
        <c:auto val="1"/>
        <c:lblAlgn val="ctr"/>
        <c:lblOffset val="100"/>
        <c:noMultiLvlLbl val="0"/>
      </c:catAx>
      <c:valAx>
        <c:axId val="143184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</a:t>
                </a:r>
                <a:r>
                  <a:rPr lang="fr-FR" baseline="0"/>
                  <a:t> de MPI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184007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E356019-835E-4159-AF0A-2338F32BB3FD}" type="doc">
      <dgm:prSet loTypeId="urn:microsoft.com/office/officeart/2005/8/layout/hProcess6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fr-FR"/>
        </a:p>
      </dgm:t>
    </dgm:pt>
    <dgm:pt modelId="{8B6E3C35-AC97-40EA-9961-BFC73BCD104B}">
      <dgm:prSet phldrT="[Texte]"/>
      <dgm:spPr>
        <a:solidFill>
          <a:srgbClr val="92D050"/>
        </a:solidFill>
      </dgm:spPr>
      <dgm:t>
        <a:bodyPr/>
        <a:lstStyle/>
        <a:p>
          <a:r>
            <a:rPr lang="fr-FR"/>
            <a:t>1</a:t>
          </a:r>
        </a:p>
      </dgm:t>
    </dgm:pt>
    <dgm:pt modelId="{3A3E8235-83C0-4510-8DDC-859E5594A47F}" type="parTrans" cxnId="{6C7AD366-F6A2-45B8-8EBB-A52F6D16C8CA}">
      <dgm:prSet/>
      <dgm:spPr/>
      <dgm:t>
        <a:bodyPr/>
        <a:lstStyle/>
        <a:p>
          <a:endParaRPr lang="fr-FR"/>
        </a:p>
      </dgm:t>
    </dgm:pt>
    <dgm:pt modelId="{3C5E32BC-DD73-4190-8021-7E3F99D9601D}" type="sibTrans" cxnId="{6C7AD366-F6A2-45B8-8EBB-A52F6D16C8CA}">
      <dgm:prSet/>
      <dgm:spPr/>
      <dgm:t>
        <a:bodyPr/>
        <a:lstStyle/>
        <a:p>
          <a:endParaRPr lang="fr-FR"/>
        </a:p>
      </dgm:t>
    </dgm:pt>
    <dgm:pt modelId="{7DB84EF9-6174-464C-B34B-2AF6AF698B96}">
      <dgm:prSet phldrT="[Texte]"/>
      <dgm:spPr/>
      <dgm:t>
        <a:bodyPr/>
        <a:lstStyle/>
        <a:p>
          <a:r>
            <a:rPr lang="fr-FR"/>
            <a:t>Analyse de l'ordonnance</a:t>
          </a:r>
        </a:p>
        <a:p>
          <a:r>
            <a:rPr lang="fr-FR"/>
            <a:t>Accès à l'outils</a:t>
          </a:r>
        </a:p>
      </dgm:t>
    </dgm:pt>
    <dgm:pt modelId="{21A6B409-9034-4922-8537-645B5F1E11EA}" type="parTrans" cxnId="{6FEF6DEE-718A-4D9F-B3D5-9E83D95268E8}">
      <dgm:prSet/>
      <dgm:spPr/>
      <dgm:t>
        <a:bodyPr/>
        <a:lstStyle/>
        <a:p>
          <a:endParaRPr lang="fr-FR"/>
        </a:p>
      </dgm:t>
    </dgm:pt>
    <dgm:pt modelId="{5D3CF0E2-7E09-4FC0-AEC4-0F4B0C03E9D6}" type="sibTrans" cxnId="{6FEF6DEE-718A-4D9F-B3D5-9E83D95268E8}">
      <dgm:prSet/>
      <dgm:spPr/>
      <dgm:t>
        <a:bodyPr/>
        <a:lstStyle/>
        <a:p>
          <a:endParaRPr lang="fr-FR"/>
        </a:p>
      </dgm:t>
    </dgm:pt>
    <dgm:pt modelId="{C68A0B2D-68E0-4662-8C90-BD884E5CCAB6}">
      <dgm:prSet phldrT="[Texte]"/>
      <dgm:spPr>
        <a:solidFill>
          <a:srgbClr val="92D050"/>
        </a:solidFill>
      </dgm:spPr>
      <dgm:t>
        <a:bodyPr/>
        <a:lstStyle/>
        <a:p>
          <a:r>
            <a:rPr lang="fr-FR"/>
            <a:t>2</a:t>
          </a:r>
        </a:p>
      </dgm:t>
    </dgm:pt>
    <dgm:pt modelId="{97166400-8613-48D1-9816-795FDE99FDA5}" type="parTrans" cxnId="{5604B970-42CC-4B5A-89ED-B91E739E689F}">
      <dgm:prSet/>
      <dgm:spPr/>
      <dgm:t>
        <a:bodyPr/>
        <a:lstStyle/>
        <a:p>
          <a:endParaRPr lang="fr-FR"/>
        </a:p>
      </dgm:t>
    </dgm:pt>
    <dgm:pt modelId="{0B608BD2-6867-4328-ABBA-E9F79ED7F604}" type="sibTrans" cxnId="{5604B970-42CC-4B5A-89ED-B91E739E689F}">
      <dgm:prSet/>
      <dgm:spPr/>
      <dgm:t>
        <a:bodyPr/>
        <a:lstStyle/>
        <a:p>
          <a:endParaRPr lang="fr-FR"/>
        </a:p>
      </dgm:t>
    </dgm:pt>
    <dgm:pt modelId="{33EB9B24-5029-4971-8B48-F5D287AC18BD}">
      <dgm:prSet phldrT="[Texte]"/>
      <dgm:spPr/>
      <dgm:t>
        <a:bodyPr/>
        <a:lstStyle/>
        <a:p>
          <a:r>
            <a:rPr lang="fr-FR"/>
            <a:t>Saisie de la liste des pathologies du patient</a:t>
          </a:r>
        </a:p>
      </dgm:t>
    </dgm:pt>
    <dgm:pt modelId="{F6883917-3E92-4470-9FBF-CFA9EB14C6C4}" type="parTrans" cxnId="{E8D995C1-89B4-491D-82B4-5CF3FB92A244}">
      <dgm:prSet/>
      <dgm:spPr/>
      <dgm:t>
        <a:bodyPr/>
        <a:lstStyle/>
        <a:p>
          <a:endParaRPr lang="fr-FR"/>
        </a:p>
      </dgm:t>
    </dgm:pt>
    <dgm:pt modelId="{487DFB1C-404A-46F3-AD3B-885455CDEB83}" type="sibTrans" cxnId="{E8D995C1-89B4-491D-82B4-5CF3FB92A244}">
      <dgm:prSet/>
      <dgm:spPr/>
      <dgm:t>
        <a:bodyPr/>
        <a:lstStyle/>
        <a:p>
          <a:endParaRPr lang="fr-FR"/>
        </a:p>
      </dgm:t>
    </dgm:pt>
    <dgm:pt modelId="{3D21260D-1BB7-4C21-BEDF-D00958B9E167}">
      <dgm:prSet phldrT="[Texte]"/>
      <dgm:spPr>
        <a:solidFill>
          <a:srgbClr val="92D050"/>
        </a:solidFill>
      </dgm:spPr>
      <dgm:t>
        <a:bodyPr/>
        <a:lstStyle/>
        <a:p>
          <a:r>
            <a:rPr lang="fr-FR"/>
            <a:t>3</a:t>
          </a:r>
        </a:p>
      </dgm:t>
    </dgm:pt>
    <dgm:pt modelId="{AD2D8AAF-2300-45C9-AFF0-C8199CA450CB}" type="parTrans" cxnId="{00B424F3-E3E8-427D-B087-D5F8DEA3CE81}">
      <dgm:prSet/>
      <dgm:spPr/>
      <dgm:t>
        <a:bodyPr/>
        <a:lstStyle/>
        <a:p>
          <a:endParaRPr lang="fr-FR"/>
        </a:p>
      </dgm:t>
    </dgm:pt>
    <dgm:pt modelId="{1EC5D7C6-EAD7-4A2E-A465-BC9049F0DEE9}" type="sibTrans" cxnId="{00B424F3-E3E8-427D-B087-D5F8DEA3CE81}">
      <dgm:prSet/>
      <dgm:spPr/>
      <dgm:t>
        <a:bodyPr/>
        <a:lstStyle/>
        <a:p>
          <a:endParaRPr lang="fr-FR"/>
        </a:p>
      </dgm:t>
    </dgm:pt>
    <dgm:pt modelId="{1FAFE8E0-C869-466E-B2A2-08A67A1E122B}">
      <dgm:prSet phldrT="[Texte]"/>
      <dgm:spPr/>
      <dgm:t>
        <a:bodyPr/>
        <a:lstStyle/>
        <a:p>
          <a:r>
            <a:rPr lang="fr-FR"/>
            <a:t>Saisis de la liste des médicaments </a:t>
          </a:r>
          <a:r>
            <a:rPr lang="fr-FR" u="sng"/>
            <a:t>uniquement</a:t>
          </a:r>
          <a:r>
            <a:rPr lang="fr-FR"/>
            <a:t> par DCI</a:t>
          </a:r>
        </a:p>
      </dgm:t>
    </dgm:pt>
    <dgm:pt modelId="{FE12443E-D20C-4AE7-BC89-1C53A9967118}" type="parTrans" cxnId="{EAE37EF0-60D5-40E5-8539-E500150F8557}">
      <dgm:prSet/>
      <dgm:spPr/>
      <dgm:t>
        <a:bodyPr/>
        <a:lstStyle/>
        <a:p>
          <a:endParaRPr lang="fr-FR"/>
        </a:p>
      </dgm:t>
    </dgm:pt>
    <dgm:pt modelId="{C13F8922-A990-4080-9842-5E80FF19FB43}" type="sibTrans" cxnId="{EAE37EF0-60D5-40E5-8539-E500150F8557}">
      <dgm:prSet/>
      <dgm:spPr/>
      <dgm:t>
        <a:bodyPr/>
        <a:lstStyle/>
        <a:p>
          <a:endParaRPr lang="fr-FR"/>
        </a:p>
      </dgm:t>
    </dgm:pt>
    <dgm:pt modelId="{DE1C9B38-60BF-4D77-87F6-86A1D332AE60}">
      <dgm:prSet/>
      <dgm:spPr>
        <a:solidFill>
          <a:srgbClr val="92D050"/>
        </a:solidFill>
      </dgm:spPr>
      <dgm:t>
        <a:bodyPr/>
        <a:lstStyle/>
        <a:p>
          <a:r>
            <a:rPr lang="fr-FR"/>
            <a:t>4</a:t>
          </a:r>
        </a:p>
      </dgm:t>
    </dgm:pt>
    <dgm:pt modelId="{C8096C8D-2C02-4991-90AB-E73C50B71B7D}" type="parTrans" cxnId="{13CD2073-D8B3-4D54-ABB9-13B3EB7BFDAA}">
      <dgm:prSet/>
      <dgm:spPr/>
      <dgm:t>
        <a:bodyPr/>
        <a:lstStyle/>
        <a:p>
          <a:endParaRPr lang="fr-FR"/>
        </a:p>
      </dgm:t>
    </dgm:pt>
    <dgm:pt modelId="{7053322E-DA93-4053-8C22-549C5CAFCE98}" type="sibTrans" cxnId="{13CD2073-D8B3-4D54-ABB9-13B3EB7BFDAA}">
      <dgm:prSet/>
      <dgm:spPr/>
      <dgm:t>
        <a:bodyPr/>
        <a:lstStyle/>
        <a:p>
          <a:endParaRPr lang="fr-FR"/>
        </a:p>
      </dgm:t>
    </dgm:pt>
    <dgm:pt modelId="{D48FF05C-92A6-45CF-AE38-0AD75269BE68}">
      <dgm:prSet/>
      <dgm:spPr/>
      <dgm:t>
        <a:bodyPr/>
        <a:lstStyle/>
        <a:p>
          <a:r>
            <a:rPr lang="fr-FR"/>
            <a:t>     Récolte des résultats</a:t>
          </a:r>
        </a:p>
      </dgm:t>
    </dgm:pt>
    <dgm:pt modelId="{86288224-3FC1-4697-B5F4-78CCB05CB270}" type="sibTrans" cxnId="{8C5CF354-88BD-46F8-8136-65FB39BF197F}">
      <dgm:prSet/>
      <dgm:spPr/>
      <dgm:t>
        <a:bodyPr/>
        <a:lstStyle/>
        <a:p>
          <a:endParaRPr lang="fr-FR"/>
        </a:p>
      </dgm:t>
    </dgm:pt>
    <dgm:pt modelId="{EDC521F2-FD5C-4EC0-96CF-51E2F9DEA744}" type="parTrans" cxnId="{8C5CF354-88BD-46F8-8136-65FB39BF197F}">
      <dgm:prSet/>
      <dgm:spPr/>
      <dgm:t>
        <a:bodyPr/>
        <a:lstStyle/>
        <a:p>
          <a:endParaRPr lang="fr-FR"/>
        </a:p>
      </dgm:t>
    </dgm:pt>
    <dgm:pt modelId="{D77FA9B2-1EFF-4915-9FCE-DD3618B97226}">
      <dgm:prSet/>
      <dgm:spPr>
        <a:solidFill>
          <a:srgbClr val="92D050"/>
        </a:solidFill>
      </dgm:spPr>
      <dgm:t>
        <a:bodyPr/>
        <a:lstStyle/>
        <a:p>
          <a:r>
            <a:rPr lang="fr-FR"/>
            <a:t>5</a:t>
          </a:r>
        </a:p>
      </dgm:t>
    </dgm:pt>
    <dgm:pt modelId="{2590E0EF-E8D3-4A5F-A195-7190E83DF9FB}" type="parTrans" cxnId="{6BDEBCDE-D849-4D80-92B3-43F9117D04D6}">
      <dgm:prSet/>
      <dgm:spPr/>
      <dgm:t>
        <a:bodyPr/>
        <a:lstStyle/>
        <a:p>
          <a:endParaRPr lang="fr-FR"/>
        </a:p>
      </dgm:t>
    </dgm:pt>
    <dgm:pt modelId="{E79B06C3-4008-49EF-9846-10884276F744}" type="sibTrans" cxnId="{6BDEBCDE-D849-4D80-92B3-43F9117D04D6}">
      <dgm:prSet/>
      <dgm:spPr/>
      <dgm:t>
        <a:bodyPr/>
        <a:lstStyle/>
        <a:p>
          <a:endParaRPr lang="fr-FR"/>
        </a:p>
      </dgm:t>
    </dgm:pt>
    <dgm:pt modelId="{2DD06883-FF6C-433B-AB73-A2218A74D735}">
      <dgm:prSet/>
      <dgm:spPr/>
      <dgm:t>
        <a:bodyPr/>
        <a:lstStyle/>
        <a:p>
          <a:r>
            <a:rPr lang="fr-FR"/>
            <a:t>Réévaluation des données avec le clinicien</a:t>
          </a:r>
        </a:p>
      </dgm:t>
    </dgm:pt>
    <dgm:pt modelId="{1FC8B68A-716C-4DE6-8F51-F44C8F0515EC}" type="parTrans" cxnId="{EC6361A4-74D7-4C65-83B2-3FAE786F7695}">
      <dgm:prSet/>
      <dgm:spPr/>
      <dgm:t>
        <a:bodyPr/>
        <a:lstStyle/>
        <a:p>
          <a:endParaRPr lang="fr-FR"/>
        </a:p>
      </dgm:t>
    </dgm:pt>
    <dgm:pt modelId="{41B562BE-2B23-4EB7-A672-55F941E0C6BF}" type="sibTrans" cxnId="{EC6361A4-74D7-4C65-83B2-3FAE786F7695}">
      <dgm:prSet/>
      <dgm:spPr/>
      <dgm:t>
        <a:bodyPr/>
        <a:lstStyle/>
        <a:p>
          <a:endParaRPr lang="fr-FR"/>
        </a:p>
      </dgm:t>
    </dgm:pt>
    <dgm:pt modelId="{2EC53335-6D61-4F29-86D1-CB699B5F991D}">
      <dgm:prSet/>
      <dgm:spPr>
        <a:solidFill>
          <a:srgbClr val="92D050"/>
        </a:solidFill>
      </dgm:spPr>
      <dgm:t>
        <a:bodyPr/>
        <a:lstStyle/>
        <a:p>
          <a:r>
            <a:rPr lang="fr-FR"/>
            <a:t>6</a:t>
          </a:r>
        </a:p>
      </dgm:t>
    </dgm:pt>
    <dgm:pt modelId="{F86580A6-BF4D-49AC-8DDA-AA881E8BC1FE}" type="parTrans" cxnId="{F9758182-D921-4C21-96DB-A95DE10E8E88}">
      <dgm:prSet/>
      <dgm:spPr/>
      <dgm:t>
        <a:bodyPr/>
        <a:lstStyle/>
        <a:p>
          <a:endParaRPr lang="fr-FR"/>
        </a:p>
      </dgm:t>
    </dgm:pt>
    <dgm:pt modelId="{58D9B38A-5D6B-41FF-BC53-AA2CE1478B3C}" type="sibTrans" cxnId="{F9758182-D921-4C21-96DB-A95DE10E8E88}">
      <dgm:prSet/>
      <dgm:spPr/>
      <dgm:t>
        <a:bodyPr/>
        <a:lstStyle/>
        <a:p>
          <a:endParaRPr lang="fr-FR"/>
        </a:p>
      </dgm:t>
    </dgm:pt>
    <dgm:pt modelId="{7B26D346-9B14-4974-BD19-101879CD9036}">
      <dgm:prSet/>
      <dgm:spPr/>
      <dgm:t>
        <a:bodyPr/>
        <a:lstStyle/>
        <a:p>
          <a:r>
            <a:rPr lang="fr-FR"/>
            <a:t>Synthèse des résultats</a:t>
          </a:r>
        </a:p>
      </dgm:t>
    </dgm:pt>
    <dgm:pt modelId="{C1032A84-32B9-4DD1-81F3-55C243F68F1D}" type="parTrans" cxnId="{8276DB6C-1EEE-424A-99CB-3B5C20C38A7C}">
      <dgm:prSet/>
      <dgm:spPr/>
      <dgm:t>
        <a:bodyPr/>
        <a:lstStyle/>
        <a:p>
          <a:endParaRPr lang="fr-FR"/>
        </a:p>
      </dgm:t>
    </dgm:pt>
    <dgm:pt modelId="{7524FB3B-839F-48AC-8216-D1586FBE72BC}" type="sibTrans" cxnId="{8276DB6C-1EEE-424A-99CB-3B5C20C38A7C}">
      <dgm:prSet/>
      <dgm:spPr/>
      <dgm:t>
        <a:bodyPr/>
        <a:lstStyle/>
        <a:p>
          <a:endParaRPr lang="fr-FR"/>
        </a:p>
      </dgm:t>
    </dgm:pt>
    <dgm:pt modelId="{C75C3846-2AE3-4864-9883-2F3EB70BCA58}" type="pres">
      <dgm:prSet presAssocID="{5E356019-835E-4159-AF0A-2338F32BB3FD}" presName="theList" presStyleCnt="0">
        <dgm:presLayoutVars>
          <dgm:dir/>
          <dgm:animLvl val="lvl"/>
          <dgm:resizeHandles val="exact"/>
        </dgm:presLayoutVars>
      </dgm:prSet>
      <dgm:spPr/>
      <dgm:t>
        <a:bodyPr/>
        <a:lstStyle/>
        <a:p>
          <a:endParaRPr lang="fr-FR"/>
        </a:p>
      </dgm:t>
    </dgm:pt>
    <dgm:pt modelId="{6510B4B6-784B-4B61-B44D-43029EED4CCC}" type="pres">
      <dgm:prSet presAssocID="{8B6E3C35-AC97-40EA-9961-BFC73BCD104B}" presName="compNode" presStyleCnt="0"/>
      <dgm:spPr/>
    </dgm:pt>
    <dgm:pt modelId="{3740907C-EE40-4386-8AFD-F9313B7714AF}" type="pres">
      <dgm:prSet presAssocID="{8B6E3C35-AC97-40EA-9961-BFC73BCD104B}" presName="noGeometry" presStyleCnt="0"/>
      <dgm:spPr/>
    </dgm:pt>
    <dgm:pt modelId="{4291DD3F-38BD-42E9-A944-2731410CFEAA}" type="pres">
      <dgm:prSet presAssocID="{8B6E3C35-AC97-40EA-9961-BFC73BCD104B}" presName="childTextVisible" presStyleLbl="bgAccFollowNode1" presStyleIdx="0" presStyleCnt="6" custScaleX="216211" custLinFactNeighborX="-11543" custLinFactNeighborY="-1651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32EECC86-0D3A-4D5F-B4CF-2121051E3377}" type="pres">
      <dgm:prSet presAssocID="{8B6E3C35-AC97-40EA-9961-BFC73BCD104B}" presName="childTextHidden" presStyleLbl="bgAccFollowNode1" presStyleIdx="0" presStyleCnt="6"/>
      <dgm:spPr/>
      <dgm:t>
        <a:bodyPr/>
        <a:lstStyle/>
        <a:p>
          <a:endParaRPr lang="fr-FR"/>
        </a:p>
      </dgm:t>
    </dgm:pt>
    <dgm:pt modelId="{2CD962EE-D039-47D0-851A-48B113F20FF0}" type="pres">
      <dgm:prSet presAssocID="{8B6E3C35-AC97-40EA-9961-BFC73BCD104B}" presName="parentText" presStyleLbl="node1" presStyleIdx="0" presStyleCnt="6" custLinFactNeighborX="-77044" custLinFactNeighborY="-11290">
        <dgm:presLayoutVars>
          <dgm:chMax val="1"/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C92A86CF-8A77-4EFB-9C1A-9A5502B8E302}" type="pres">
      <dgm:prSet presAssocID="{8B6E3C35-AC97-40EA-9961-BFC73BCD104B}" presName="aSpace" presStyleCnt="0"/>
      <dgm:spPr/>
    </dgm:pt>
    <dgm:pt modelId="{B1D5056B-E29A-4790-8BFE-B542AE73848E}" type="pres">
      <dgm:prSet presAssocID="{C68A0B2D-68E0-4662-8C90-BD884E5CCAB6}" presName="compNode" presStyleCnt="0"/>
      <dgm:spPr/>
    </dgm:pt>
    <dgm:pt modelId="{BF766F14-5C8E-4474-85C9-CBADFDA988E5}" type="pres">
      <dgm:prSet presAssocID="{C68A0B2D-68E0-4662-8C90-BD884E5CCAB6}" presName="noGeometry" presStyleCnt="0"/>
      <dgm:spPr/>
    </dgm:pt>
    <dgm:pt modelId="{848E9502-FA09-4F31-BB62-7CFC8189F307}" type="pres">
      <dgm:prSet presAssocID="{C68A0B2D-68E0-4662-8C90-BD884E5CCAB6}" presName="childTextVisible" presStyleLbl="bgAccFollowNode1" presStyleIdx="1" presStyleCnt="6" custScaleX="224618" custLinFactNeighborX="-299" custLinFactNeighborY="244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7FE09F1D-0E06-4ECF-84A7-414D3527E1F4}" type="pres">
      <dgm:prSet presAssocID="{C68A0B2D-68E0-4662-8C90-BD884E5CCAB6}" presName="childTextHidden" presStyleLbl="bgAccFollowNode1" presStyleIdx="1" presStyleCnt="6"/>
      <dgm:spPr/>
      <dgm:t>
        <a:bodyPr/>
        <a:lstStyle/>
        <a:p>
          <a:endParaRPr lang="fr-FR"/>
        </a:p>
      </dgm:t>
    </dgm:pt>
    <dgm:pt modelId="{C961D91B-2BD4-4981-B573-378746E53B00}" type="pres">
      <dgm:prSet presAssocID="{C68A0B2D-68E0-4662-8C90-BD884E5CCAB6}" presName="parentText" presStyleLbl="node1" presStyleIdx="1" presStyleCnt="6" custLinFactNeighborX="-41720" custLinFactNeighborY="-1128">
        <dgm:presLayoutVars>
          <dgm:chMax val="1"/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A2C91B19-1C23-41DB-8903-F9FEA4370930}" type="pres">
      <dgm:prSet presAssocID="{C68A0B2D-68E0-4662-8C90-BD884E5CCAB6}" presName="aSpace" presStyleCnt="0"/>
      <dgm:spPr/>
    </dgm:pt>
    <dgm:pt modelId="{9A44E15E-E099-4280-8FFC-67BA61971A33}" type="pres">
      <dgm:prSet presAssocID="{3D21260D-1BB7-4C21-BEDF-D00958B9E167}" presName="compNode" presStyleCnt="0"/>
      <dgm:spPr/>
    </dgm:pt>
    <dgm:pt modelId="{63521850-5715-4231-9446-24FF27A9611E}" type="pres">
      <dgm:prSet presAssocID="{3D21260D-1BB7-4C21-BEDF-D00958B9E167}" presName="noGeometry" presStyleCnt="0"/>
      <dgm:spPr/>
    </dgm:pt>
    <dgm:pt modelId="{83710E03-09A4-43A3-9C03-5E1383C20F7E}" type="pres">
      <dgm:prSet presAssocID="{3D21260D-1BB7-4C21-BEDF-D00958B9E167}" presName="childTextVisible" presStyleLbl="bgAccFollowNode1" presStyleIdx="2" presStyleCnt="6" custScaleX="229504" custLinFactNeighborX="923" custLinFactNeighborY="-908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9B3F82E1-A2EE-47A8-B0FD-A263E3971CD4}" type="pres">
      <dgm:prSet presAssocID="{3D21260D-1BB7-4C21-BEDF-D00958B9E167}" presName="childTextHidden" presStyleLbl="bgAccFollowNode1" presStyleIdx="2" presStyleCnt="6"/>
      <dgm:spPr/>
      <dgm:t>
        <a:bodyPr/>
        <a:lstStyle/>
        <a:p>
          <a:endParaRPr lang="fr-FR"/>
        </a:p>
      </dgm:t>
    </dgm:pt>
    <dgm:pt modelId="{0FC4817C-F175-405E-A31E-94AD40B4085E}" type="pres">
      <dgm:prSet presAssocID="{3D21260D-1BB7-4C21-BEDF-D00958B9E167}" presName="parentText" presStyleLbl="node1" presStyleIdx="2" presStyleCnt="6" custLinFactNeighborX="-70391" custLinFactNeighborY="-1089">
        <dgm:presLayoutVars>
          <dgm:chMax val="1"/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ABF72377-3511-4BC4-B5B9-EC64C431816B}" type="pres">
      <dgm:prSet presAssocID="{3D21260D-1BB7-4C21-BEDF-D00958B9E167}" presName="aSpace" presStyleCnt="0"/>
      <dgm:spPr/>
    </dgm:pt>
    <dgm:pt modelId="{19AD4CD5-EA42-47A0-8E31-5AB60F45D258}" type="pres">
      <dgm:prSet presAssocID="{DE1C9B38-60BF-4D77-87F6-86A1D332AE60}" presName="compNode" presStyleCnt="0"/>
      <dgm:spPr/>
    </dgm:pt>
    <dgm:pt modelId="{B054F4B6-D6B2-4BFE-B73F-EB3C37623A81}" type="pres">
      <dgm:prSet presAssocID="{DE1C9B38-60BF-4D77-87F6-86A1D332AE60}" presName="noGeometry" presStyleCnt="0"/>
      <dgm:spPr/>
    </dgm:pt>
    <dgm:pt modelId="{044CB8AE-1C02-4030-946C-B260E78758A1}" type="pres">
      <dgm:prSet presAssocID="{DE1C9B38-60BF-4D77-87F6-86A1D332AE60}" presName="childTextVisible" presStyleLbl="bgAccFollowNode1" presStyleIdx="3" presStyleCnt="6" custScaleX="221192" custLinFactNeighborX="-2522" custLinFactNeighborY="40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FFB6C914-40E6-4474-9F55-AA1DA0A32F23}" type="pres">
      <dgm:prSet presAssocID="{DE1C9B38-60BF-4D77-87F6-86A1D332AE60}" presName="childTextHidden" presStyleLbl="bgAccFollowNode1" presStyleIdx="3" presStyleCnt="6"/>
      <dgm:spPr/>
      <dgm:t>
        <a:bodyPr/>
        <a:lstStyle/>
        <a:p>
          <a:endParaRPr lang="fr-FR"/>
        </a:p>
      </dgm:t>
    </dgm:pt>
    <dgm:pt modelId="{966A65A6-527C-426F-9060-FC0F9C782D13}" type="pres">
      <dgm:prSet presAssocID="{DE1C9B38-60BF-4D77-87F6-86A1D332AE60}" presName="parentText" presStyleLbl="node1" presStyleIdx="3" presStyleCnt="6" custLinFactNeighborX="-74726" custLinFactNeighborY="-2251">
        <dgm:presLayoutVars>
          <dgm:chMax val="1"/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62CDDEB5-2FCD-4D07-812D-B66CA5ADD585}" type="pres">
      <dgm:prSet presAssocID="{DE1C9B38-60BF-4D77-87F6-86A1D332AE60}" presName="aSpace" presStyleCnt="0"/>
      <dgm:spPr/>
    </dgm:pt>
    <dgm:pt modelId="{03C1EC28-F4D7-4CCE-A4D0-ECCA38E83902}" type="pres">
      <dgm:prSet presAssocID="{D77FA9B2-1EFF-4915-9FCE-DD3618B97226}" presName="compNode" presStyleCnt="0"/>
      <dgm:spPr/>
    </dgm:pt>
    <dgm:pt modelId="{76033B12-1B19-49E6-830F-4D07007627A1}" type="pres">
      <dgm:prSet presAssocID="{D77FA9B2-1EFF-4915-9FCE-DD3618B97226}" presName="noGeometry" presStyleCnt="0"/>
      <dgm:spPr/>
    </dgm:pt>
    <dgm:pt modelId="{FD8EE1F5-7DEB-4640-AC70-AA2AA9C6B45E}" type="pres">
      <dgm:prSet presAssocID="{D77FA9B2-1EFF-4915-9FCE-DD3618B97226}" presName="childTextVisible" presStyleLbl="bgAccFollowNode1" presStyleIdx="4" presStyleCnt="6" custScaleX="225074" custLinFactNeighborX="1803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66EA8B33-B1D5-498D-9B4E-E51BE9663E31}" type="pres">
      <dgm:prSet presAssocID="{D77FA9B2-1EFF-4915-9FCE-DD3618B97226}" presName="childTextHidden" presStyleLbl="bgAccFollowNode1" presStyleIdx="4" presStyleCnt="6"/>
      <dgm:spPr/>
      <dgm:t>
        <a:bodyPr/>
        <a:lstStyle/>
        <a:p>
          <a:endParaRPr lang="fr-FR"/>
        </a:p>
      </dgm:t>
    </dgm:pt>
    <dgm:pt modelId="{3DCA525C-D595-430C-9431-45414FFD22C3}" type="pres">
      <dgm:prSet presAssocID="{D77FA9B2-1EFF-4915-9FCE-DD3618B97226}" presName="parentText" presStyleLbl="node1" presStyleIdx="4" presStyleCnt="6" custLinFactNeighborX="-63491" custLinFactNeighborY="5192">
        <dgm:presLayoutVars>
          <dgm:chMax val="1"/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25D11E55-5C3C-4098-825C-96371807C320}" type="pres">
      <dgm:prSet presAssocID="{D77FA9B2-1EFF-4915-9FCE-DD3618B97226}" presName="aSpace" presStyleCnt="0"/>
      <dgm:spPr/>
    </dgm:pt>
    <dgm:pt modelId="{40A2E934-FFEF-485C-9AAC-F5F485AE3801}" type="pres">
      <dgm:prSet presAssocID="{2EC53335-6D61-4F29-86D1-CB699B5F991D}" presName="compNode" presStyleCnt="0"/>
      <dgm:spPr/>
    </dgm:pt>
    <dgm:pt modelId="{8DE7D6FF-7DEE-419A-A7D9-6C66F10493AD}" type="pres">
      <dgm:prSet presAssocID="{2EC53335-6D61-4F29-86D1-CB699B5F991D}" presName="noGeometry" presStyleCnt="0"/>
      <dgm:spPr/>
    </dgm:pt>
    <dgm:pt modelId="{AA03B6CD-8386-4C5B-BCAD-4E255E9DB61D}" type="pres">
      <dgm:prSet presAssocID="{2EC53335-6D61-4F29-86D1-CB699B5F991D}" presName="childTextVisible" presStyleLbl="bgAccFollowNode1" presStyleIdx="5" presStyleCnt="6" custScaleX="222991" custLinFactNeighborX="18035" custLinFactNeighborY="825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E64BAB61-47DE-4787-B2F7-E01983031572}" type="pres">
      <dgm:prSet presAssocID="{2EC53335-6D61-4F29-86D1-CB699B5F991D}" presName="childTextHidden" presStyleLbl="bgAccFollowNode1" presStyleIdx="5" presStyleCnt="6"/>
      <dgm:spPr/>
      <dgm:t>
        <a:bodyPr/>
        <a:lstStyle/>
        <a:p>
          <a:endParaRPr lang="fr-FR"/>
        </a:p>
      </dgm:t>
    </dgm:pt>
    <dgm:pt modelId="{6A211318-AB96-489A-A6D5-6C81671D32F4}" type="pres">
      <dgm:prSet presAssocID="{2EC53335-6D61-4F29-86D1-CB699B5F991D}" presName="parentText" presStyleLbl="node1" presStyleIdx="5" presStyleCnt="6" custLinFactNeighborX="-28857" custLinFactNeighborY="1443">
        <dgm:presLayoutVars>
          <dgm:chMax val="1"/>
          <dgm:bulletEnabled val="1"/>
        </dgm:presLayoutVars>
      </dgm:prSet>
      <dgm:spPr/>
      <dgm:t>
        <a:bodyPr/>
        <a:lstStyle/>
        <a:p>
          <a:endParaRPr lang="fr-FR"/>
        </a:p>
      </dgm:t>
    </dgm:pt>
  </dgm:ptLst>
  <dgm:cxnLst>
    <dgm:cxn modelId="{68BEB3B9-E852-4B4D-AF1C-4FCD8E04A44A}" type="presOf" srcId="{2DD06883-FF6C-433B-AB73-A2218A74D735}" destId="{66EA8B33-B1D5-498D-9B4E-E51BE9663E31}" srcOrd="1" destOrd="0" presId="urn:microsoft.com/office/officeart/2005/8/layout/hProcess6"/>
    <dgm:cxn modelId="{F4CF9CAE-DE9B-4DAF-8D01-43DC17C556F7}" type="presOf" srcId="{1FAFE8E0-C869-466E-B2A2-08A67A1E122B}" destId="{83710E03-09A4-43A3-9C03-5E1383C20F7E}" srcOrd="0" destOrd="0" presId="urn:microsoft.com/office/officeart/2005/8/layout/hProcess6"/>
    <dgm:cxn modelId="{EC6361A4-74D7-4C65-83B2-3FAE786F7695}" srcId="{D77FA9B2-1EFF-4915-9FCE-DD3618B97226}" destId="{2DD06883-FF6C-433B-AB73-A2218A74D735}" srcOrd="0" destOrd="0" parTransId="{1FC8B68A-716C-4DE6-8F51-F44C8F0515EC}" sibTransId="{41B562BE-2B23-4EB7-A672-55F941E0C6BF}"/>
    <dgm:cxn modelId="{5604B970-42CC-4B5A-89ED-B91E739E689F}" srcId="{5E356019-835E-4159-AF0A-2338F32BB3FD}" destId="{C68A0B2D-68E0-4662-8C90-BD884E5CCAB6}" srcOrd="1" destOrd="0" parTransId="{97166400-8613-48D1-9816-795FDE99FDA5}" sibTransId="{0B608BD2-6867-4328-ABBA-E9F79ED7F604}"/>
    <dgm:cxn modelId="{6FEF6DEE-718A-4D9F-B3D5-9E83D95268E8}" srcId="{8B6E3C35-AC97-40EA-9961-BFC73BCD104B}" destId="{7DB84EF9-6174-464C-B34B-2AF6AF698B96}" srcOrd="0" destOrd="0" parTransId="{21A6B409-9034-4922-8537-645B5F1E11EA}" sibTransId="{5D3CF0E2-7E09-4FC0-AEC4-0F4B0C03E9D6}"/>
    <dgm:cxn modelId="{82C245D2-1A0F-4280-81B1-57C327778024}" type="presOf" srcId="{5E356019-835E-4159-AF0A-2338F32BB3FD}" destId="{C75C3846-2AE3-4864-9883-2F3EB70BCA58}" srcOrd="0" destOrd="0" presId="urn:microsoft.com/office/officeart/2005/8/layout/hProcess6"/>
    <dgm:cxn modelId="{13CD2073-D8B3-4D54-ABB9-13B3EB7BFDAA}" srcId="{5E356019-835E-4159-AF0A-2338F32BB3FD}" destId="{DE1C9B38-60BF-4D77-87F6-86A1D332AE60}" srcOrd="3" destOrd="0" parTransId="{C8096C8D-2C02-4991-90AB-E73C50B71B7D}" sibTransId="{7053322E-DA93-4053-8C22-549C5CAFCE98}"/>
    <dgm:cxn modelId="{F9758182-D921-4C21-96DB-A95DE10E8E88}" srcId="{5E356019-835E-4159-AF0A-2338F32BB3FD}" destId="{2EC53335-6D61-4F29-86D1-CB699B5F991D}" srcOrd="5" destOrd="0" parTransId="{F86580A6-BF4D-49AC-8DDA-AA881E8BC1FE}" sibTransId="{58D9B38A-5D6B-41FF-BC53-AA2CE1478B3C}"/>
    <dgm:cxn modelId="{0D1AF8AB-1AB1-45F4-ADCB-9AD48B5B54EA}" type="presOf" srcId="{D48FF05C-92A6-45CF-AE38-0AD75269BE68}" destId="{FFB6C914-40E6-4474-9F55-AA1DA0A32F23}" srcOrd="1" destOrd="0" presId="urn:microsoft.com/office/officeart/2005/8/layout/hProcess6"/>
    <dgm:cxn modelId="{8276DB6C-1EEE-424A-99CB-3B5C20C38A7C}" srcId="{2EC53335-6D61-4F29-86D1-CB699B5F991D}" destId="{7B26D346-9B14-4974-BD19-101879CD9036}" srcOrd="0" destOrd="0" parTransId="{C1032A84-32B9-4DD1-81F3-55C243F68F1D}" sibTransId="{7524FB3B-839F-48AC-8216-D1586FBE72BC}"/>
    <dgm:cxn modelId="{0E7E3D77-6E16-4BB5-9F70-7D1E7C95B7E4}" type="presOf" srcId="{DE1C9B38-60BF-4D77-87F6-86A1D332AE60}" destId="{966A65A6-527C-426F-9060-FC0F9C782D13}" srcOrd="0" destOrd="0" presId="urn:microsoft.com/office/officeart/2005/8/layout/hProcess6"/>
    <dgm:cxn modelId="{38572D32-1E73-43FC-BA09-91231E15D441}" type="presOf" srcId="{7B26D346-9B14-4974-BD19-101879CD9036}" destId="{AA03B6CD-8386-4C5B-BCAD-4E255E9DB61D}" srcOrd="0" destOrd="0" presId="urn:microsoft.com/office/officeart/2005/8/layout/hProcess6"/>
    <dgm:cxn modelId="{EAE37EF0-60D5-40E5-8539-E500150F8557}" srcId="{3D21260D-1BB7-4C21-BEDF-D00958B9E167}" destId="{1FAFE8E0-C869-466E-B2A2-08A67A1E122B}" srcOrd="0" destOrd="0" parTransId="{FE12443E-D20C-4AE7-BC89-1C53A9967118}" sibTransId="{C13F8922-A990-4080-9842-5E80FF19FB43}"/>
    <dgm:cxn modelId="{C6F6EC1C-40E4-4F91-A33A-48C52E78DD7A}" type="presOf" srcId="{33EB9B24-5029-4971-8B48-F5D287AC18BD}" destId="{848E9502-FA09-4F31-BB62-7CFC8189F307}" srcOrd="0" destOrd="0" presId="urn:microsoft.com/office/officeart/2005/8/layout/hProcess6"/>
    <dgm:cxn modelId="{32795A00-EF5E-49A6-9F9F-09871CFE02F2}" type="presOf" srcId="{2EC53335-6D61-4F29-86D1-CB699B5F991D}" destId="{6A211318-AB96-489A-A6D5-6C81671D32F4}" srcOrd="0" destOrd="0" presId="urn:microsoft.com/office/officeart/2005/8/layout/hProcess6"/>
    <dgm:cxn modelId="{A615A35A-1B7E-4F83-8BFF-F5A3E507B4C4}" type="presOf" srcId="{8B6E3C35-AC97-40EA-9961-BFC73BCD104B}" destId="{2CD962EE-D039-47D0-851A-48B113F20FF0}" srcOrd="0" destOrd="0" presId="urn:microsoft.com/office/officeart/2005/8/layout/hProcess6"/>
    <dgm:cxn modelId="{78B554D1-EAC0-4174-A8EC-65F555ACF868}" type="presOf" srcId="{2DD06883-FF6C-433B-AB73-A2218A74D735}" destId="{FD8EE1F5-7DEB-4640-AC70-AA2AA9C6B45E}" srcOrd="0" destOrd="0" presId="urn:microsoft.com/office/officeart/2005/8/layout/hProcess6"/>
    <dgm:cxn modelId="{49BB3920-D0F3-4DDB-8C22-83190F4F2FFC}" type="presOf" srcId="{7DB84EF9-6174-464C-B34B-2AF6AF698B96}" destId="{4291DD3F-38BD-42E9-A944-2731410CFEAA}" srcOrd="0" destOrd="0" presId="urn:microsoft.com/office/officeart/2005/8/layout/hProcess6"/>
    <dgm:cxn modelId="{79727781-1C91-4645-932B-26F93FD05FD9}" type="presOf" srcId="{33EB9B24-5029-4971-8B48-F5D287AC18BD}" destId="{7FE09F1D-0E06-4ECF-84A7-414D3527E1F4}" srcOrd="1" destOrd="0" presId="urn:microsoft.com/office/officeart/2005/8/layout/hProcess6"/>
    <dgm:cxn modelId="{AE3EE00A-E0B2-4F7B-8E9F-69F6880C107F}" type="presOf" srcId="{D48FF05C-92A6-45CF-AE38-0AD75269BE68}" destId="{044CB8AE-1C02-4030-946C-B260E78758A1}" srcOrd="0" destOrd="0" presId="urn:microsoft.com/office/officeart/2005/8/layout/hProcess6"/>
    <dgm:cxn modelId="{5973750B-F756-4B6A-A64B-E80FE921DE62}" type="presOf" srcId="{C68A0B2D-68E0-4662-8C90-BD884E5CCAB6}" destId="{C961D91B-2BD4-4981-B573-378746E53B00}" srcOrd="0" destOrd="0" presId="urn:microsoft.com/office/officeart/2005/8/layout/hProcess6"/>
    <dgm:cxn modelId="{8C5CF354-88BD-46F8-8136-65FB39BF197F}" srcId="{DE1C9B38-60BF-4D77-87F6-86A1D332AE60}" destId="{D48FF05C-92A6-45CF-AE38-0AD75269BE68}" srcOrd="0" destOrd="0" parTransId="{EDC521F2-FD5C-4EC0-96CF-51E2F9DEA744}" sibTransId="{86288224-3FC1-4697-B5F4-78CCB05CB270}"/>
    <dgm:cxn modelId="{6C7AD366-F6A2-45B8-8EBB-A52F6D16C8CA}" srcId="{5E356019-835E-4159-AF0A-2338F32BB3FD}" destId="{8B6E3C35-AC97-40EA-9961-BFC73BCD104B}" srcOrd="0" destOrd="0" parTransId="{3A3E8235-83C0-4510-8DDC-859E5594A47F}" sibTransId="{3C5E32BC-DD73-4190-8021-7E3F99D9601D}"/>
    <dgm:cxn modelId="{0689C52D-0633-4AC2-BF25-EE776150A4F6}" type="presOf" srcId="{1FAFE8E0-C869-466E-B2A2-08A67A1E122B}" destId="{9B3F82E1-A2EE-47A8-B0FD-A263E3971CD4}" srcOrd="1" destOrd="0" presId="urn:microsoft.com/office/officeart/2005/8/layout/hProcess6"/>
    <dgm:cxn modelId="{E8D995C1-89B4-491D-82B4-5CF3FB92A244}" srcId="{C68A0B2D-68E0-4662-8C90-BD884E5CCAB6}" destId="{33EB9B24-5029-4971-8B48-F5D287AC18BD}" srcOrd="0" destOrd="0" parTransId="{F6883917-3E92-4470-9FBF-CFA9EB14C6C4}" sibTransId="{487DFB1C-404A-46F3-AD3B-885455CDEB83}"/>
    <dgm:cxn modelId="{26C3C2D4-817D-4C71-B28A-C5268C63E577}" type="presOf" srcId="{7DB84EF9-6174-464C-B34B-2AF6AF698B96}" destId="{32EECC86-0D3A-4D5F-B4CF-2121051E3377}" srcOrd="1" destOrd="0" presId="urn:microsoft.com/office/officeart/2005/8/layout/hProcess6"/>
    <dgm:cxn modelId="{6BDEBCDE-D849-4D80-92B3-43F9117D04D6}" srcId="{5E356019-835E-4159-AF0A-2338F32BB3FD}" destId="{D77FA9B2-1EFF-4915-9FCE-DD3618B97226}" srcOrd="4" destOrd="0" parTransId="{2590E0EF-E8D3-4A5F-A195-7190E83DF9FB}" sibTransId="{E79B06C3-4008-49EF-9846-10884276F744}"/>
    <dgm:cxn modelId="{00B424F3-E3E8-427D-B087-D5F8DEA3CE81}" srcId="{5E356019-835E-4159-AF0A-2338F32BB3FD}" destId="{3D21260D-1BB7-4C21-BEDF-D00958B9E167}" srcOrd="2" destOrd="0" parTransId="{AD2D8AAF-2300-45C9-AFF0-C8199CA450CB}" sibTransId="{1EC5D7C6-EAD7-4A2E-A465-BC9049F0DEE9}"/>
    <dgm:cxn modelId="{3214CBE4-FF60-4414-BAD7-64AD64BCF824}" type="presOf" srcId="{7B26D346-9B14-4974-BD19-101879CD9036}" destId="{E64BAB61-47DE-4787-B2F7-E01983031572}" srcOrd="1" destOrd="0" presId="urn:microsoft.com/office/officeart/2005/8/layout/hProcess6"/>
    <dgm:cxn modelId="{0A87B7E2-2EB8-4EBD-94FC-03EB1FAD8380}" type="presOf" srcId="{D77FA9B2-1EFF-4915-9FCE-DD3618B97226}" destId="{3DCA525C-D595-430C-9431-45414FFD22C3}" srcOrd="0" destOrd="0" presId="urn:microsoft.com/office/officeart/2005/8/layout/hProcess6"/>
    <dgm:cxn modelId="{3688F4EB-78A1-4981-96D0-66EBFDA72DD9}" type="presOf" srcId="{3D21260D-1BB7-4C21-BEDF-D00958B9E167}" destId="{0FC4817C-F175-405E-A31E-94AD40B4085E}" srcOrd="0" destOrd="0" presId="urn:microsoft.com/office/officeart/2005/8/layout/hProcess6"/>
    <dgm:cxn modelId="{D81B14E2-9B6F-4AE7-AA02-384FA12790BB}" type="presParOf" srcId="{C75C3846-2AE3-4864-9883-2F3EB70BCA58}" destId="{6510B4B6-784B-4B61-B44D-43029EED4CCC}" srcOrd="0" destOrd="0" presId="urn:microsoft.com/office/officeart/2005/8/layout/hProcess6"/>
    <dgm:cxn modelId="{9841C513-77AF-4F94-ABC0-8E65FE750751}" type="presParOf" srcId="{6510B4B6-784B-4B61-B44D-43029EED4CCC}" destId="{3740907C-EE40-4386-8AFD-F9313B7714AF}" srcOrd="0" destOrd="0" presId="urn:microsoft.com/office/officeart/2005/8/layout/hProcess6"/>
    <dgm:cxn modelId="{F2DC63F7-D4CC-4BDC-94E1-0D2F1E60FC38}" type="presParOf" srcId="{6510B4B6-784B-4B61-B44D-43029EED4CCC}" destId="{4291DD3F-38BD-42E9-A944-2731410CFEAA}" srcOrd="1" destOrd="0" presId="urn:microsoft.com/office/officeart/2005/8/layout/hProcess6"/>
    <dgm:cxn modelId="{601BCCFE-4E1C-4506-99DA-1E0EEDD858F5}" type="presParOf" srcId="{6510B4B6-784B-4B61-B44D-43029EED4CCC}" destId="{32EECC86-0D3A-4D5F-B4CF-2121051E3377}" srcOrd="2" destOrd="0" presId="urn:microsoft.com/office/officeart/2005/8/layout/hProcess6"/>
    <dgm:cxn modelId="{440CEC72-A798-4ADA-8EAE-3A55EB6971C9}" type="presParOf" srcId="{6510B4B6-784B-4B61-B44D-43029EED4CCC}" destId="{2CD962EE-D039-47D0-851A-48B113F20FF0}" srcOrd="3" destOrd="0" presId="urn:microsoft.com/office/officeart/2005/8/layout/hProcess6"/>
    <dgm:cxn modelId="{62DF2DC3-9796-4270-992F-F89127BFA792}" type="presParOf" srcId="{C75C3846-2AE3-4864-9883-2F3EB70BCA58}" destId="{C92A86CF-8A77-4EFB-9C1A-9A5502B8E302}" srcOrd="1" destOrd="0" presId="urn:microsoft.com/office/officeart/2005/8/layout/hProcess6"/>
    <dgm:cxn modelId="{CA4DA817-745C-4F8B-8AE3-6F674D18EBE8}" type="presParOf" srcId="{C75C3846-2AE3-4864-9883-2F3EB70BCA58}" destId="{B1D5056B-E29A-4790-8BFE-B542AE73848E}" srcOrd="2" destOrd="0" presId="urn:microsoft.com/office/officeart/2005/8/layout/hProcess6"/>
    <dgm:cxn modelId="{0DE0EDB8-724E-4DBC-A42F-8B6BA5A6DD8C}" type="presParOf" srcId="{B1D5056B-E29A-4790-8BFE-B542AE73848E}" destId="{BF766F14-5C8E-4474-85C9-CBADFDA988E5}" srcOrd="0" destOrd="0" presId="urn:microsoft.com/office/officeart/2005/8/layout/hProcess6"/>
    <dgm:cxn modelId="{F244BEFB-4CE3-412C-AD1C-756C03BD4790}" type="presParOf" srcId="{B1D5056B-E29A-4790-8BFE-B542AE73848E}" destId="{848E9502-FA09-4F31-BB62-7CFC8189F307}" srcOrd="1" destOrd="0" presId="urn:microsoft.com/office/officeart/2005/8/layout/hProcess6"/>
    <dgm:cxn modelId="{D69234D6-5C41-4163-9E66-9BC0F9C3C8A1}" type="presParOf" srcId="{B1D5056B-E29A-4790-8BFE-B542AE73848E}" destId="{7FE09F1D-0E06-4ECF-84A7-414D3527E1F4}" srcOrd="2" destOrd="0" presId="urn:microsoft.com/office/officeart/2005/8/layout/hProcess6"/>
    <dgm:cxn modelId="{5DCC772A-1374-42A8-A104-F0339200DE99}" type="presParOf" srcId="{B1D5056B-E29A-4790-8BFE-B542AE73848E}" destId="{C961D91B-2BD4-4981-B573-378746E53B00}" srcOrd="3" destOrd="0" presId="urn:microsoft.com/office/officeart/2005/8/layout/hProcess6"/>
    <dgm:cxn modelId="{22543077-C7CC-4BFE-8904-A58E3203462E}" type="presParOf" srcId="{C75C3846-2AE3-4864-9883-2F3EB70BCA58}" destId="{A2C91B19-1C23-41DB-8903-F9FEA4370930}" srcOrd="3" destOrd="0" presId="urn:microsoft.com/office/officeart/2005/8/layout/hProcess6"/>
    <dgm:cxn modelId="{D5291348-8930-4A36-B175-0C88FA0E893C}" type="presParOf" srcId="{C75C3846-2AE3-4864-9883-2F3EB70BCA58}" destId="{9A44E15E-E099-4280-8FFC-67BA61971A33}" srcOrd="4" destOrd="0" presId="urn:microsoft.com/office/officeart/2005/8/layout/hProcess6"/>
    <dgm:cxn modelId="{ADC3246B-166D-4FBE-989B-E3EAE398377A}" type="presParOf" srcId="{9A44E15E-E099-4280-8FFC-67BA61971A33}" destId="{63521850-5715-4231-9446-24FF27A9611E}" srcOrd="0" destOrd="0" presId="urn:microsoft.com/office/officeart/2005/8/layout/hProcess6"/>
    <dgm:cxn modelId="{D7FF332F-9F12-4B19-8C2F-AE5270D19F94}" type="presParOf" srcId="{9A44E15E-E099-4280-8FFC-67BA61971A33}" destId="{83710E03-09A4-43A3-9C03-5E1383C20F7E}" srcOrd="1" destOrd="0" presId="urn:microsoft.com/office/officeart/2005/8/layout/hProcess6"/>
    <dgm:cxn modelId="{D7B7E27F-BBC8-4DEC-B647-CA5443384B99}" type="presParOf" srcId="{9A44E15E-E099-4280-8FFC-67BA61971A33}" destId="{9B3F82E1-A2EE-47A8-B0FD-A263E3971CD4}" srcOrd="2" destOrd="0" presId="urn:microsoft.com/office/officeart/2005/8/layout/hProcess6"/>
    <dgm:cxn modelId="{ECAA86AA-7A31-4B34-99EE-F452361586A5}" type="presParOf" srcId="{9A44E15E-E099-4280-8FFC-67BA61971A33}" destId="{0FC4817C-F175-405E-A31E-94AD40B4085E}" srcOrd="3" destOrd="0" presId="urn:microsoft.com/office/officeart/2005/8/layout/hProcess6"/>
    <dgm:cxn modelId="{526EC465-E7F9-4BDE-9BCA-A080D12E33B1}" type="presParOf" srcId="{C75C3846-2AE3-4864-9883-2F3EB70BCA58}" destId="{ABF72377-3511-4BC4-B5B9-EC64C431816B}" srcOrd="5" destOrd="0" presId="urn:microsoft.com/office/officeart/2005/8/layout/hProcess6"/>
    <dgm:cxn modelId="{BA005A5C-8113-4FFB-860F-E6A95450E686}" type="presParOf" srcId="{C75C3846-2AE3-4864-9883-2F3EB70BCA58}" destId="{19AD4CD5-EA42-47A0-8E31-5AB60F45D258}" srcOrd="6" destOrd="0" presId="urn:microsoft.com/office/officeart/2005/8/layout/hProcess6"/>
    <dgm:cxn modelId="{13F7F10D-0847-46F7-B00D-B92FA81743C5}" type="presParOf" srcId="{19AD4CD5-EA42-47A0-8E31-5AB60F45D258}" destId="{B054F4B6-D6B2-4BFE-B73F-EB3C37623A81}" srcOrd="0" destOrd="0" presId="urn:microsoft.com/office/officeart/2005/8/layout/hProcess6"/>
    <dgm:cxn modelId="{27BA533C-F042-4658-8EC0-B01D2382766D}" type="presParOf" srcId="{19AD4CD5-EA42-47A0-8E31-5AB60F45D258}" destId="{044CB8AE-1C02-4030-946C-B260E78758A1}" srcOrd="1" destOrd="0" presId="urn:microsoft.com/office/officeart/2005/8/layout/hProcess6"/>
    <dgm:cxn modelId="{98926922-93AA-40D3-8541-A264E91D6962}" type="presParOf" srcId="{19AD4CD5-EA42-47A0-8E31-5AB60F45D258}" destId="{FFB6C914-40E6-4474-9F55-AA1DA0A32F23}" srcOrd="2" destOrd="0" presId="urn:microsoft.com/office/officeart/2005/8/layout/hProcess6"/>
    <dgm:cxn modelId="{B4D885B5-D75A-4673-A6DC-C16E4B27D47C}" type="presParOf" srcId="{19AD4CD5-EA42-47A0-8E31-5AB60F45D258}" destId="{966A65A6-527C-426F-9060-FC0F9C782D13}" srcOrd="3" destOrd="0" presId="urn:microsoft.com/office/officeart/2005/8/layout/hProcess6"/>
    <dgm:cxn modelId="{73D732C2-BC64-44F6-8411-F4299F83E922}" type="presParOf" srcId="{C75C3846-2AE3-4864-9883-2F3EB70BCA58}" destId="{62CDDEB5-2FCD-4D07-812D-B66CA5ADD585}" srcOrd="7" destOrd="0" presId="urn:microsoft.com/office/officeart/2005/8/layout/hProcess6"/>
    <dgm:cxn modelId="{E1BE7A1F-AFFE-43E2-A085-473ACA20A06C}" type="presParOf" srcId="{C75C3846-2AE3-4864-9883-2F3EB70BCA58}" destId="{03C1EC28-F4D7-4CCE-A4D0-ECCA38E83902}" srcOrd="8" destOrd="0" presId="urn:microsoft.com/office/officeart/2005/8/layout/hProcess6"/>
    <dgm:cxn modelId="{44041BAC-9C84-4F11-85C0-48988E0C59C8}" type="presParOf" srcId="{03C1EC28-F4D7-4CCE-A4D0-ECCA38E83902}" destId="{76033B12-1B19-49E6-830F-4D07007627A1}" srcOrd="0" destOrd="0" presId="urn:microsoft.com/office/officeart/2005/8/layout/hProcess6"/>
    <dgm:cxn modelId="{715117DD-BEC8-48AF-A533-E4A0074124A4}" type="presParOf" srcId="{03C1EC28-F4D7-4CCE-A4D0-ECCA38E83902}" destId="{FD8EE1F5-7DEB-4640-AC70-AA2AA9C6B45E}" srcOrd="1" destOrd="0" presId="urn:microsoft.com/office/officeart/2005/8/layout/hProcess6"/>
    <dgm:cxn modelId="{1B7A0A5A-EEBE-4B38-AD03-A0311F709B1D}" type="presParOf" srcId="{03C1EC28-F4D7-4CCE-A4D0-ECCA38E83902}" destId="{66EA8B33-B1D5-498D-9B4E-E51BE9663E31}" srcOrd="2" destOrd="0" presId="urn:microsoft.com/office/officeart/2005/8/layout/hProcess6"/>
    <dgm:cxn modelId="{54E192E1-2B5C-47B4-8AA2-BDDFCAFC8C6F}" type="presParOf" srcId="{03C1EC28-F4D7-4CCE-A4D0-ECCA38E83902}" destId="{3DCA525C-D595-430C-9431-45414FFD22C3}" srcOrd="3" destOrd="0" presId="urn:microsoft.com/office/officeart/2005/8/layout/hProcess6"/>
    <dgm:cxn modelId="{6AEC0D5D-1585-42FD-BF50-1E3393C869E2}" type="presParOf" srcId="{C75C3846-2AE3-4864-9883-2F3EB70BCA58}" destId="{25D11E55-5C3C-4098-825C-96371807C320}" srcOrd="9" destOrd="0" presId="urn:microsoft.com/office/officeart/2005/8/layout/hProcess6"/>
    <dgm:cxn modelId="{A892D871-4D81-4F21-86C7-B3731844F5F3}" type="presParOf" srcId="{C75C3846-2AE3-4864-9883-2F3EB70BCA58}" destId="{40A2E934-FFEF-485C-9AAC-F5F485AE3801}" srcOrd="10" destOrd="0" presId="urn:microsoft.com/office/officeart/2005/8/layout/hProcess6"/>
    <dgm:cxn modelId="{B3AD24D9-CDE3-4F7C-985F-AE3539A2A231}" type="presParOf" srcId="{40A2E934-FFEF-485C-9AAC-F5F485AE3801}" destId="{8DE7D6FF-7DEE-419A-A7D9-6C66F10493AD}" srcOrd="0" destOrd="0" presId="urn:microsoft.com/office/officeart/2005/8/layout/hProcess6"/>
    <dgm:cxn modelId="{AB2FDD4F-A763-45FE-B859-21201CB4B4B4}" type="presParOf" srcId="{40A2E934-FFEF-485C-9AAC-F5F485AE3801}" destId="{AA03B6CD-8386-4C5B-BCAD-4E255E9DB61D}" srcOrd="1" destOrd="0" presId="urn:microsoft.com/office/officeart/2005/8/layout/hProcess6"/>
    <dgm:cxn modelId="{B3377F13-C771-4E31-8A2E-8025134D10DF}" type="presParOf" srcId="{40A2E934-FFEF-485C-9AAC-F5F485AE3801}" destId="{E64BAB61-47DE-4787-B2F7-E01983031572}" srcOrd="2" destOrd="0" presId="urn:microsoft.com/office/officeart/2005/8/layout/hProcess6"/>
    <dgm:cxn modelId="{14D46B26-7388-4645-A3AE-EB951BEE5A01}" type="presParOf" srcId="{40A2E934-FFEF-485C-9AAC-F5F485AE3801}" destId="{6A211318-AB96-489A-A6D5-6C81671D32F4}" srcOrd="3" destOrd="0" presId="urn:microsoft.com/office/officeart/2005/8/layout/hProcess6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291DD3F-38BD-42E9-A944-2731410CFEAA}">
      <dsp:nvSpPr>
        <dsp:cNvPr id="0" name=""/>
        <dsp:cNvSpPr/>
      </dsp:nvSpPr>
      <dsp:spPr>
        <a:xfrm>
          <a:off x="0" y="0"/>
          <a:ext cx="3561773" cy="144000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8100" tIns="9525" rIns="19050" bIns="9525" numCol="1" spcCol="1270" anchor="ctr" anchorCtr="0">
          <a:noAutofit/>
        </a:bodyPr>
        <a:lstStyle/>
        <a:p>
          <a:pPr lvl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1500" kern="1200"/>
            <a:t>Analyse de l'ordonnance</a:t>
          </a:r>
        </a:p>
        <a:p>
          <a:pPr lvl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1500" kern="1200"/>
            <a:t>Accès à l'outils</a:t>
          </a:r>
        </a:p>
      </dsp:txBody>
      <dsp:txXfrm>
        <a:off x="890443" y="216000"/>
        <a:ext cx="2167330" cy="1008000"/>
      </dsp:txXfrm>
    </dsp:sp>
    <dsp:sp modelId="{2CD962EE-D039-47D0-851A-48B113F20FF0}">
      <dsp:nvSpPr>
        <dsp:cNvPr id="0" name=""/>
        <dsp:cNvSpPr/>
      </dsp:nvSpPr>
      <dsp:spPr>
        <a:xfrm>
          <a:off x="0" y="215166"/>
          <a:ext cx="823680" cy="823680"/>
        </a:xfrm>
        <a:prstGeom prst="ellipse">
          <a:avLst/>
        </a:prstGeom>
        <a:solidFill>
          <a:srgbClr val="92D05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4130" tIns="24130" rIns="24130" bIns="24130" numCol="1" spcCol="1270" anchor="ctr" anchorCtr="0">
          <a:noAutofit/>
        </a:bodyPr>
        <a:lstStyle/>
        <a:p>
          <a:pPr lvl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3800" kern="1200"/>
            <a:t>1</a:t>
          </a:r>
        </a:p>
      </dsp:txBody>
      <dsp:txXfrm>
        <a:off x="120625" y="335791"/>
        <a:ext cx="582430" cy="582430"/>
      </dsp:txXfrm>
    </dsp:sp>
    <dsp:sp modelId="{848E9502-FA09-4F31-BB62-7CFC8189F307}">
      <dsp:nvSpPr>
        <dsp:cNvPr id="0" name=""/>
        <dsp:cNvSpPr/>
      </dsp:nvSpPr>
      <dsp:spPr>
        <a:xfrm>
          <a:off x="3675909" y="0"/>
          <a:ext cx="3700267" cy="144000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8100" tIns="9525" rIns="19050" bIns="9525" numCol="1" spcCol="1270" anchor="ctr" anchorCtr="0">
          <a:noAutofit/>
        </a:bodyPr>
        <a:lstStyle/>
        <a:p>
          <a:pPr lvl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1500" kern="1200"/>
            <a:t>Saisie de la liste des pathologies du patient</a:t>
          </a:r>
        </a:p>
      </dsp:txBody>
      <dsp:txXfrm>
        <a:off x="4600976" y="216000"/>
        <a:ext cx="2271200" cy="1008000"/>
      </dsp:txXfrm>
    </dsp:sp>
    <dsp:sp modelId="{C961D91B-2BD4-4981-B573-378746E53B00}">
      <dsp:nvSpPr>
        <dsp:cNvPr id="0" name=""/>
        <dsp:cNvSpPr/>
      </dsp:nvSpPr>
      <dsp:spPr>
        <a:xfrm>
          <a:off x="3951809" y="298868"/>
          <a:ext cx="823680" cy="823680"/>
        </a:xfrm>
        <a:prstGeom prst="ellipse">
          <a:avLst/>
        </a:prstGeom>
        <a:solidFill>
          <a:srgbClr val="92D05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4130" tIns="24130" rIns="24130" bIns="24130" numCol="1" spcCol="1270" anchor="ctr" anchorCtr="0">
          <a:noAutofit/>
        </a:bodyPr>
        <a:lstStyle/>
        <a:p>
          <a:pPr lvl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3800" kern="1200"/>
            <a:t>2</a:t>
          </a:r>
        </a:p>
      </dsp:txBody>
      <dsp:txXfrm>
        <a:off x="4072434" y="419493"/>
        <a:ext cx="582430" cy="582430"/>
      </dsp:txXfrm>
    </dsp:sp>
    <dsp:sp modelId="{83710E03-09A4-43A3-9C03-5E1383C20F7E}">
      <dsp:nvSpPr>
        <dsp:cNvPr id="0" name=""/>
        <dsp:cNvSpPr/>
      </dsp:nvSpPr>
      <dsp:spPr>
        <a:xfrm>
          <a:off x="7499278" y="0"/>
          <a:ext cx="3780757" cy="144000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8890" rIns="17780" bIns="889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1400" kern="1200"/>
            <a:t>Saisis de la liste des médicaments </a:t>
          </a:r>
          <a:r>
            <a:rPr lang="fr-FR" sz="1400" u="sng" kern="1200"/>
            <a:t>uniquement</a:t>
          </a:r>
          <a:r>
            <a:rPr lang="fr-FR" sz="1400" kern="1200"/>
            <a:t> par DCI</a:t>
          </a:r>
        </a:p>
      </dsp:txBody>
      <dsp:txXfrm>
        <a:off x="8444467" y="216000"/>
        <a:ext cx="2331567" cy="1008000"/>
      </dsp:txXfrm>
    </dsp:sp>
    <dsp:sp modelId="{0FC4817C-F175-405E-A31E-94AD40B4085E}">
      <dsp:nvSpPr>
        <dsp:cNvPr id="0" name=""/>
        <dsp:cNvSpPr/>
      </dsp:nvSpPr>
      <dsp:spPr>
        <a:xfrm>
          <a:off x="7559135" y="299190"/>
          <a:ext cx="823680" cy="823680"/>
        </a:xfrm>
        <a:prstGeom prst="ellipse">
          <a:avLst/>
        </a:prstGeom>
        <a:solidFill>
          <a:srgbClr val="92D05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4130" tIns="24130" rIns="24130" bIns="24130" numCol="1" spcCol="1270" anchor="ctr" anchorCtr="0">
          <a:noAutofit/>
        </a:bodyPr>
        <a:lstStyle/>
        <a:p>
          <a:pPr lvl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3800" kern="1200"/>
            <a:t>3</a:t>
          </a:r>
        </a:p>
      </dsp:txBody>
      <dsp:txXfrm>
        <a:off x="7679760" y="419815"/>
        <a:ext cx="582430" cy="582430"/>
      </dsp:txXfrm>
    </dsp:sp>
    <dsp:sp modelId="{044CB8AE-1C02-4030-946C-B260E78758A1}">
      <dsp:nvSpPr>
        <dsp:cNvPr id="0" name=""/>
        <dsp:cNvSpPr/>
      </dsp:nvSpPr>
      <dsp:spPr>
        <a:xfrm>
          <a:off x="11326254" y="0"/>
          <a:ext cx="3643828" cy="144000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8890" rIns="17780" bIns="889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1400" kern="1200"/>
            <a:t>     Récolte des résultats</a:t>
          </a:r>
        </a:p>
      </dsp:txBody>
      <dsp:txXfrm>
        <a:off x="12237211" y="216000"/>
        <a:ext cx="2228871" cy="1008000"/>
      </dsp:txXfrm>
    </dsp:sp>
    <dsp:sp modelId="{966A65A6-527C-426F-9060-FC0F9C782D13}">
      <dsp:nvSpPr>
        <dsp:cNvPr id="0" name=""/>
        <dsp:cNvSpPr/>
      </dsp:nvSpPr>
      <dsp:spPr>
        <a:xfrm>
          <a:off x="11338692" y="289618"/>
          <a:ext cx="823680" cy="823680"/>
        </a:xfrm>
        <a:prstGeom prst="ellipse">
          <a:avLst/>
        </a:prstGeom>
        <a:solidFill>
          <a:srgbClr val="92D05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4130" tIns="24130" rIns="24130" bIns="24130" numCol="1" spcCol="1270" anchor="ctr" anchorCtr="0">
          <a:noAutofit/>
        </a:bodyPr>
        <a:lstStyle/>
        <a:p>
          <a:pPr lvl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3800" kern="1200"/>
            <a:t>4</a:t>
          </a:r>
        </a:p>
      </dsp:txBody>
      <dsp:txXfrm>
        <a:off x="11459317" y="410243"/>
        <a:ext cx="582430" cy="582430"/>
      </dsp:txXfrm>
    </dsp:sp>
    <dsp:sp modelId="{FD8EE1F5-7DEB-4640-AC70-AA2AA9C6B45E}">
      <dsp:nvSpPr>
        <dsp:cNvPr id="0" name=""/>
        <dsp:cNvSpPr/>
      </dsp:nvSpPr>
      <dsp:spPr>
        <a:xfrm>
          <a:off x="15411718" y="0"/>
          <a:ext cx="3707779" cy="144000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3020" tIns="8255" rIns="16510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1300" kern="1200"/>
            <a:t>Réévaluation des données avec le clinicien</a:t>
          </a:r>
        </a:p>
      </dsp:txBody>
      <dsp:txXfrm>
        <a:off x="16338662" y="216000"/>
        <a:ext cx="2276834" cy="1008000"/>
      </dsp:txXfrm>
    </dsp:sp>
    <dsp:sp modelId="{3DCA525C-D595-430C-9431-45414FFD22C3}">
      <dsp:nvSpPr>
        <dsp:cNvPr id="0" name=""/>
        <dsp:cNvSpPr/>
      </dsp:nvSpPr>
      <dsp:spPr>
        <a:xfrm>
          <a:off x="15210007" y="350925"/>
          <a:ext cx="823680" cy="823680"/>
        </a:xfrm>
        <a:prstGeom prst="ellipse">
          <a:avLst/>
        </a:prstGeom>
        <a:solidFill>
          <a:srgbClr val="92D05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4130" tIns="24130" rIns="24130" bIns="24130" numCol="1" spcCol="1270" anchor="ctr" anchorCtr="0">
          <a:noAutofit/>
        </a:bodyPr>
        <a:lstStyle/>
        <a:p>
          <a:pPr lvl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3800" kern="1200"/>
            <a:t>5</a:t>
          </a:r>
        </a:p>
      </dsp:txBody>
      <dsp:txXfrm>
        <a:off x="15330632" y="471550"/>
        <a:ext cx="582430" cy="582430"/>
      </dsp:txXfrm>
    </dsp:sp>
    <dsp:sp modelId="{AA03B6CD-8386-4C5B-BCAD-4E255E9DB61D}">
      <dsp:nvSpPr>
        <dsp:cNvPr id="0" name=""/>
        <dsp:cNvSpPr/>
      </dsp:nvSpPr>
      <dsp:spPr>
        <a:xfrm>
          <a:off x="18941441" y="0"/>
          <a:ext cx="3673464" cy="144000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3020" tIns="8255" rIns="16510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1300" kern="1200"/>
            <a:t>Synthèse des résultats</a:t>
          </a:r>
        </a:p>
      </dsp:txBody>
      <dsp:txXfrm>
        <a:off x="19859807" y="216000"/>
        <a:ext cx="2251098" cy="1008000"/>
      </dsp:txXfrm>
    </dsp:sp>
    <dsp:sp modelId="{6A211318-AB96-489A-A6D5-6C81671D32F4}">
      <dsp:nvSpPr>
        <dsp:cNvPr id="0" name=""/>
        <dsp:cNvSpPr/>
      </dsp:nvSpPr>
      <dsp:spPr>
        <a:xfrm>
          <a:off x="19288873" y="320045"/>
          <a:ext cx="823680" cy="823680"/>
        </a:xfrm>
        <a:prstGeom prst="ellipse">
          <a:avLst/>
        </a:prstGeom>
        <a:solidFill>
          <a:srgbClr val="92D05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4130" tIns="24130" rIns="24130" bIns="24130" numCol="1" spcCol="1270" anchor="ctr" anchorCtr="0">
          <a:noAutofit/>
        </a:bodyPr>
        <a:lstStyle/>
        <a:p>
          <a:pPr lvl="0" algn="ctr" defTabSz="1689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3800" kern="1200"/>
            <a:t>6</a:t>
          </a:r>
        </a:p>
      </dsp:txBody>
      <dsp:txXfrm>
        <a:off x="19409498" y="440670"/>
        <a:ext cx="582430" cy="58243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Process6">
  <dgm:title val=""/>
  <dgm:desc val=""/>
  <dgm:catLst>
    <dgm:cat type="process" pri="7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theList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L"/>
          <dgm:param type="nodeHorzAlign" val="l"/>
        </dgm:alg>
      </dgm:if>
      <dgm:else name="Name2">
        <dgm:alg type="lin">
          <dgm:param type="linDir" val="from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h" for="ch" forName="compNode" refType="w" refFor="ch" refForName="compNode" fact="0.7"/>
      <dgm:constr type="ctrY" for="ch" forName="compNode" refType="h" fact="0.5"/>
      <dgm:constr type="w" for="ch" forName="aSpace" refType="w" fact="0.05"/>
      <dgm:constr type="primFontSz" for="des" forName="childTextHidden" op="equ" val="65"/>
      <dgm:constr type="primFontSz" for="des" forName="parentText" op="equ"/>
    </dgm:constrLst>
    <dgm:ruleLst/>
    <dgm:forEach name="aNodeForEach" axis="ch" ptType="node">
      <dgm:layoutNode name="compNode">
        <dgm:alg type="composite">
          <dgm:param type="ar" val="1.43"/>
        </dgm:alg>
        <dgm:shape xmlns:r="http://schemas.openxmlformats.org/officeDocument/2006/relationships" r:blip="">
          <dgm:adjLst/>
        </dgm:shape>
        <dgm:presOf/>
        <dgm:choose name="Name3">
          <dgm:if name="Name4" func="var" arg="dir" op="equ" val="norm">
            <dgm:constrLst>
              <dgm:constr type="w" for="ch" forName="childTextVisible" refType="w" fact="0.8"/>
              <dgm:constr type="h" for="ch" forName="childTextVisible" refType="h"/>
              <dgm:constr type="r" for="ch" forName="childTextVisible" refType="w"/>
              <dgm:constr type="w" for="ch" forName="childTextHidden" refType="w" fact="0.6"/>
              <dgm:constr type="h" for="ch" forName="childTextHidden" refType="h"/>
              <dgm:constr type="r" for="ch" forName="childTextHidden" refType="w"/>
              <dgm:constr type="l" for="ch" forName="parentText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if>
          <dgm:else name="Name5">
            <dgm:constrLst>
              <dgm:constr type="w" for="ch" forName="childTextVisible" refType="w" fact="0.8"/>
              <dgm:constr type="h" for="ch" forName="childTextVisible" refType="h"/>
              <dgm:constr type="l" for="ch" forName="childTextVisible"/>
              <dgm:constr type="w" for="ch" forName="childTextHidden" refType="w" fact="0.6"/>
              <dgm:constr type="h" for="ch" forName="childTextHidden" refType="h"/>
              <dgm:constr type="l" for="ch" forName="childTextHidden"/>
              <dgm:constr type="r" for="ch" forName="parentText" refType="w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else>
        </dgm:choose>
        <dgm:ruleLst/>
        <dgm:layoutNode name="noGeometry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  <dgm:layoutNode name="childTextVisible" styleLbl="bgAccFollowNode1">
          <dgm:varLst>
            <dgm:bulletEnabled val="1"/>
          </dgm:varLst>
          <dgm:alg type="sp"/>
          <dgm:choose name="Name6">
            <dgm:if name="Name7" func="var" arg="dir" op="equ" val="norm">
              <dgm:shape xmlns:r="http://schemas.openxmlformats.org/officeDocument/2006/relationships" type="rightArrow" r:blip="">
                <dgm:adjLst>
                  <dgm:adj idx="1" val="0.7"/>
                  <dgm:adj idx="2" val="0.5"/>
                </dgm:adjLst>
              </dgm:shape>
            </dgm:if>
            <dgm:else name="Name8">
              <dgm:shape xmlns:r="http://schemas.openxmlformats.org/officeDocument/2006/relationships" type="leftArrow" r:blip="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/>
          <dgm:ruleLst/>
        </dgm:layoutNode>
        <dgm:layoutNode name="childTextHidden" styleLbl="bgAccFollowNode1">
          <dgm:choose name="Name9">
            <dgm:if name="Name10" axis="des followSib" ptType="node node" st="1 1" cnt="1 0" func="cnt" op="gte" val="1">
              <dgm:alg type="tx">
                <dgm:param type="stBulletLvl" val="1"/>
                <dgm:param type="txAnchorVertCh" val="mid"/>
              </dgm:alg>
            </dgm:if>
            <dgm:else name="Name11">
              <dgm:alg type="tx">
                <dgm:param type="stBulletLvl" val="2"/>
                <dgm:param type="txAnchorVertCh" val="mid"/>
              </dgm:alg>
            </dgm:else>
          </dgm:choose>
          <dgm:choose name="Name12">
            <dgm:if name="Name13" func="var" arg="dir" op="equ" val="norm">
              <dgm:shape xmlns:r="http://schemas.openxmlformats.org/officeDocument/2006/relationships" type="rightArrow" r:blip="" hideGeom="1">
                <dgm:adjLst>
                  <dgm:adj idx="1" val="0.7"/>
                  <dgm:adj idx="2" val="0.5"/>
                </dgm:adjLst>
              </dgm:shape>
            </dgm:if>
            <dgm:else name="Name14">
              <dgm:shape xmlns:r="http://schemas.openxmlformats.org/officeDocument/2006/relationships" type="leftArrow" r:blip="" hideGeom="1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>
            <dgm:constr type="secFontSz" refType="primFontSz"/>
            <dgm:constr type="tMarg" refType="primFontSz" fact="0.05"/>
            <dgm:constr type="bMarg" refType="primFontSz" fact="0.05"/>
            <dgm:constr type="rMarg" refType="primFontSz" fact="0.1"/>
            <dgm:constr type="lMarg" refType="primFontSz" fact="0.2"/>
          </dgm:constrLst>
          <dgm:ruleLst>
            <dgm:rule type="primFontSz" val="5" fact="NaN" max="NaN"/>
          </dgm:ruleLst>
        </dgm:layoutNode>
        <dgm:layoutNode name="parentText" styleLbl="node1">
          <dgm:varLst>
            <dgm:chMax val="1"/>
            <dgm:bulletEnabled val="1"/>
          </dgm:varLst>
          <dgm:alg type="tx"/>
          <dgm:shape xmlns:r="http://schemas.openxmlformats.org/officeDocument/2006/relationships" type="ellipse" r:blip="">
            <dgm:adjLst/>
          </dgm:shape>
          <dgm:presOf axis="self"/>
          <dgm:constrLst>
            <dgm:constr type="primFontSz" val="65"/>
            <dgm:constr type="tMarg" refType="primFontSz" fact="0.05"/>
            <dgm:constr type="bMarg" refType="primFontSz" fact="0.05"/>
            <dgm:constr type="lMarg" refType="primFontSz" fact="0.05"/>
            <dgm:constr type="rMarg" refType="primFontSz" fact="0.05"/>
          </dgm:constrLst>
          <dgm:ruleLst>
            <dgm:rule type="primFontSz" val="5" fact="NaN" max="NaN"/>
          </dgm:ruleLst>
        </dgm:layoutNode>
      </dgm:layoutNode>
      <dgm:choose name="Name15">
        <dgm:if name="Name16" axis="self" ptType="node" func="revPos" op="gte" val="2">
          <dgm:layoutNode name="a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7"/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8.png"/><Relationship Id="rId18" Type="http://schemas.openxmlformats.org/officeDocument/2006/relationships/image" Target="../media/image13.png"/><Relationship Id="rId3" Type="http://schemas.openxmlformats.org/officeDocument/2006/relationships/diagramLayout" Target="../diagrams/layout1.xml"/><Relationship Id="rId21" Type="http://schemas.openxmlformats.org/officeDocument/2006/relationships/image" Target="../media/image16.png"/><Relationship Id="rId7" Type="http://schemas.openxmlformats.org/officeDocument/2006/relationships/image" Target="../media/image2.png"/><Relationship Id="rId12" Type="http://schemas.openxmlformats.org/officeDocument/2006/relationships/image" Target="../media/image7.png"/><Relationship Id="rId17" Type="http://schemas.openxmlformats.org/officeDocument/2006/relationships/image" Target="../media/image12.png"/><Relationship Id="rId2" Type="http://schemas.openxmlformats.org/officeDocument/2006/relationships/diagramData" Target="../diagrams/data1.xml"/><Relationship Id="rId16" Type="http://schemas.openxmlformats.org/officeDocument/2006/relationships/image" Target="../media/image11.png"/><Relationship Id="rId20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openxmlformats.org/officeDocument/2006/relationships/image" Target="../media/image6.png"/><Relationship Id="rId5" Type="http://schemas.openxmlformats.org/officeDocument/2006/relationships/diagramColors" Target="../diagrams/colors1.xml"/><Relationship Id="rId15" Type="http://schemas.openxmlformats.org/officeDocument/2006/relationships/image" Target="../media/image10.png"/><Relationship Id="rId23" Type="http://schemas.openxmlformats.org/officeDocument/2006/relationships/image" Target="../media/image18.png"/><Relationship Id="rId10" Type="http://schemas.openxmlformats.org/officeDocument/2006/relationships/image" Target="../media/image5.png"/><Relationship Id="rId19" Type="http://schemas.openxmlformats.org/officeDocument/2006/relationships/image" Target="../media/image14.png"/><Relationship Id="rId4" Type="http://schemas.openxmlformats.org/officeDocument/2006/relationships/diagramQuickStyle" Target="../diagrams/quickStyle1.xml"/><Relationship Id="rId9" Type="http://schemas.openxmlformats.org/officeDocument/2006/relationships/image" Target="../media/image4.png"/><Relationship Id="rId14" Type="http://schemas.openxmlformats.org/officeDocument/2006/relationships/image" Target="../media/image9.png"/><Relationship Id="rId22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image" Target="../media/image1.png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161925</xdr:rowOff>
    </xdr:from>
    <xdr:to>
      <xdr:col>1</xdr:col>
      <xdr:colOff>685800</xdr:colOff>
      <xdr:row>5</xdr:row>
      <xdr:rowOff>155773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42925"/>
          <a:ext cx="1409700" cy="565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161925</xdr:rowOff>
    </xdr:from>
    <xdr:to>
      <xdr:col>1</xdr:col>
      <xdr:colOff>685800</xdr:colOff>
      <xdr:row>5</xdr:row>
      <xdr:rowOff>155773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52450"/>
          <a:ext cx="1409700" cy="565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238124</xdr:colOff>
      <xdr:row>9</xdr:row>
      <xdr:rowOff>76200</xdr:rowOff>
    </xdr:from>
    <xdr:to>
      <xdr:col>29</xdr:col>
      <xdr:colOff>755030</xdr:colOff>
      <xdr:row>16</xdr:row>
      <xdr:rowOff>182700</xdr:rowOff>
    </xdr:to>
    <xdr:graphicFrame macro="">
      <xdr:nvGraphicFramePr>
        <xdr:cNvPr id="8" name="Diagramme 7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21</xdr:col>
      <xdr:colOff>627255</xdr:colOff>
      <xdr:row>18</xdr:row>
      <xdr:rowOff>162622</xdr:rowOff>
    </xdr:from>
    <xdr:to>
      <xdr:col>23</xdr:col>
      <xdr:colOff>371705</xdr:colOff>
      <xdr:row>19</xdr:row>
      <xdr:rowOff>151008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6580" t="91927" r="76432" b="6379"/>
        <a:stretch/>
      </xdr:blipFill>
      <xdr:spPr>
        <a:xfrm>
          <a:off x="16726828" y="3728689"/>
          <a:ext cx="1277743" cy="174239"/>
        </a:xfrm>
        <a:prstGeom prst="rect">
          <a:avLst/>
        </a:prstGeom>
      </xdr:spPr>
    </xdr:pic>
    <xdr:clientData/>
  </xdr:twoCellAnchor>
  <xdr:twoCellAnchor editAs="oneCell">
    <xdr:from>
      <xdr:col>21</xdr:col>
      <xdr:colOff>290397</xdr:colOff>
      <xdr:row>50</xdr:row>
      <xdr:rowOff>81309</xdr:rowOff>
    </xdr:from>
    <xdr:to>
      <xdr:col>23</xdr:col>
      <xdr:colOff>383323</xdr:colOff>
      <xdr:row>50</xdr:row>
      <xdr:rowOff>232316</xdr:rowOff>
    </xdr:to>
    <xdr:pic>
      <xdr:nvPicPr>
        <xdr:cNvPr id="13" name="Image 12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3885" t="92040" r="67221" b="6492"/>
        <a:stretch/>
      </xdr:blipFill>
      <xdr:spPr>
        <a:xfrm>
          <a:off x="16389970" y="10431035"/>
          <a:ext cx="1626219" cy="151007"/>
        </a:xfrm>
        <a:prstGeom prst="rect">
          <a:avLst/>
        </a:prstGeom>
      </xdr:spPr>
    </xdr:pic>
    <xdr:clientData/>
  </xdr:twoCellAnchor>
  <xdr:twoCellAnchor editAs="oneCell">
    <xdr:from>
      <xdr:col>0</xdr:col>
      <xdr:colOff>185854</xdr:colOff>
      <xdr:row>19</xdr:row>
      <xdr:rowOff>151004</xdr:rowOff>
    </xdr:from>
    <xdr:to>
      <xdr:col>4</xdr:col>
      <xdr:colOff>616437</xdr:colOff>
      <xdr:row>34</xdr:row>
      <xdr:rowOff>174237</xdr:rowOff>
    </xdr:to>
    <xdr:pic>
      <xdr:nvPicPr>
        <xdr:cNvPr id="21" name="Image 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018"/>
        <a:stretch/>
      </xdr:blipFill>
      <xdr:spPr bwMode="auto">
        <a:xfrm>
          <a:off x="185854" y="3856461"/>
          <a:ext cx="3497168" cy="306658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174238</xdr:colOff>
      <xdr:row>35</xdr:row>
      <xdr:rowOff>127775</xdr:rowOff>
    </xdr:from>
    <xdr:to>
      <xdr:col>4</xdr:col>
      <xdr:colOff>603253</xdr:colOff>
      <xdr:row>44</xdr:row>
      <xdr:rowOff>161087</xdr:rowOff>
    </xdr:to>
    <xdr:pic>
      <xdr:nvPicPr>
        <xdr:cNvPr id="23" name="Image 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38" y="7062440"/>
          <a:ext cx="3495600" cy="217062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116158</xdr:colOff>
      <xdr:row>19</xdr:row>
      <xdr:rowOff>151007</xdr:rowOff>
    </xdr:from>
    <xdr:to>
      <xdr:col>9</xdr:col>
      <xdr:colOff>545173</xdr:colOff>
      <xdr:row>33</xdr:row>
      <xdr:rowOff>33066</xdr:rowOff>
    </xdr:to>
    <xdr:pic>
      <xdr:nvPicPr>
        <xdr:cNvPr id="24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390" y="3856464"/>
          <a:ext cx="3495600" cy="273955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139389</xdr:colOff>
      <xdr:row>34</xdr:row>
      <xdr:rowOff>1</xdr:rowOff>
    </xdr:from>
    <xdr:to>
      <xdr:col>9</xdr:col>
      <xdr:colOff>568404</xdr:colOff>
      <xdr:row>40</xdr:row>
      <xdr:rowOff>169197</xdr:rowOff>
    </xdr:to>
    <xdr:pic>
      <xdr:nvPicPr>
        <xdr:cNvPr id="26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2621" y="6748812"/>
          <a:ext cx="3495600" cy="169087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69695</xdr:colOff>
      <xdr:row>44</xdr:row>
      <xdr:rowOff>174239</xdr:rowOff>
    </xdr:from>
    <xdr:to>
      <xdr:col>8</xdr:col>
      <xdr:colOff>612620</xdr:colOff>
      <xdr:row>48</xdr:row>
      <xdr:rowOff>156350</xdr:rowOff>
    </xdr:to>
    <xdr:pic>
      <xdr:nvPicPr>
        <xdr:cNvPr id="28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573" y="8979056"/>
          <a:ext cx="2076218" cy="783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139390</xdr:colOff>
      <xdr:row>19</xdr:row>
      <xdr:rowOff>162620</xdr:rowOff>
    </xdr:from>
    <xdr:to>
      <xdr:col>14</xdr:col>
      <xdr:colOff>568404</xdr:colOff>
      <xdr:row>26</xdr:row>
      <xdr:rowOff>274387</xdr:rowOff>
    </xdr:to>
    <xdr:pic>
      <xdr:nvPicPr>
        <xdr:cNvPr id="29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5853" y="3868077"/>
          <a:ext cx="3495600" cy="149405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127774</xdr:colOff>
      <xdr:row>27</xdr:row>
      <xdr:rowOff>104543</xdr:rowOff>
    </xdr:from>
    <xdr:to>
      <xdr:col>14</xdr:col>
      <xdr:colOff>556788</xdr:colOff>
      <xdr:row>40</xdr:row>
      <xdr:rowOff>168836</xdr:rowOff>
    </xdr:to>
    <xdr:pic>
      <xdr:nvPicPr>
        <xdr:cNvPr id="30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4237" y="5552378"/>
          <a:ext cx="3495600" cy="2886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69695</xdr:colOff>
      <xdr:row>44</xdr:row>
      <xdr:rowOff>174239</xdr:rowOff>
    </xdr:from>
    <xdr:ext cx="2076218" cy="783605"/>
    <xdr:pic>
      <xdr:nvPicPr>
        <xdr:cNvPr id="31" name="Image 3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573" y="8979056"/>
          <a:ext cx="2076218" cy="783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127775</xdr:colOff>
      <xdr:row>19</xdr:row>
      <xdr:rowOff>104543</xdr:rowOff>
    </xdr:from>
    <xdr:to>
      <xdr:col>19</xdr:col>
      <xdr:colOff>625190</xdr:colOff>
      <xdr:row>27</xdr:row>
      <xdr:rowOff>64694</xdr:rowOff>
    </xdr:to>
    <xdr:pic>
      <xdr:nvPicPr>
        <xdr:cNvPr id="33" name="Image 3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7470" y="3810000"/>
          <a:ext cx="3564000" cy="170252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127775</xdr:colOff>
      <xdr:row>27</xdr:row>
      <xdr:rowOff>174240</xdr:rowOff>
    </xdr:from>
    <xdr:to>
      <xdr:col>19</xdr:col>
      <xdr:colOff>625190</xdr:colOff>
      <xdr:row>36</xdr:row>
      <xdr:rowOff>271694</xdr:rowOff>
    </xdr:to>
    <xdr:pic>
      <xdr:nvPicPr>
        <xdr:cNvPr id="34" name="Image 3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7470" y="5622075"/>
          <a:ext cx="3564000" cy="177013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92927</xdr:colOff>
      <xdr:row>37</xdr:row>
      <xdr:rowOff>220701</xdr:rowOff>
    </xdr:from>
    <xdr:to>
      <xdr:col>19</xdr:col>
      <xdr:colOff>590342</xdr:colOff>
      <xdr:row>42</xdr:row>
      <xdr:rowOff>46535</xdr:rowOff>
    </xdr:to>
    <xdr:pic>
      <xdr:nvPicPr>
        <xdr:cNvPr id="35" name="Image 3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2622" y="7527073"/>
          <a:ext cx="3564000" cy="89449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104545</xdr:colOff>
      <xdr:row>43</xdr:row>
      <xdr:rowOff>23231</xdr:rowOff>
    </xdr:from>
    <xdr:to>
      <xdr:col>19</xdr:col>
      <xdr:colOff>601960</xdr:colOff>
      <xdr:row>48</xdr:row>
      <xdr:rowOff>47501</xdr:rowOff>
    </xdr:to>
    <xdr:pic>
      <xdr:nvPicPr>
        <xdr:cNvPr id="36" name="Image 3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4240" y="8584115"/>
          <a:ext cx="3564000" cy="106969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580793</xdr:colOff>
      <xdr:row>50</xdr:row>
      <xdr:rowOff>336860</xdr:rowOff>
    </xdr:from>
    <xdr:to>
      <xdr:col>18</xdr:col>
      <xdr:colOff>261821</xdr:colOff>
      <xdr:row>51</xdr:row>
      <xdr:rowOff>358233</xdr:rowOff>
    </xdr:to>
    <xdr:pic>
      <xdr:nvPicPr>
        <xdr:cNvPr id="37" name="Image 3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7134" y="10686586"/>
          <a:ext cx="1214321" cy="497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23232</xdr:colOff>
      <xdr:row>51</xdr:row>
      <xdr:rowOff>129631</xdr:rowOff>
    </xdr:from>
    <xdr:to>
      <xdr:col>23</xdr:col>
      <xdr:colOff>51807</xdr:colOff>
      <xdr:row>51</xdr:row>
      <xdr:rowOff>439310</xdr:rowOff>
    </xdr:to>
    <xdr:pic>
      <xdr:nvPicPr>
        <xdr:cNvPr id="38" name="Image 3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9452" y="11222771"/>
          <a:ext cx="795221" cy="309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220702</xdr:colOff>
      <xdr:row>25</xdr:row>
      <xdr:rowOff>139390</xdr:rowOff>
    </xdr:from>
    <xdr:to>
      <xdr:col>21</xdr:col>
      <xdr:colOff>377769</xdr:colOff>
      <xdr:row>29</xdr:row>
      <xdr:rowOff>23231</xdr:rowOff>
    </xdr:to>
    <xdr:pic>
      <xdr:nvPicPr>
        <xdr:cNvPr id="22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3629" y="4959969"/>
          <a:ext cx="923713" cy="88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104542</xdr:colOff>
      <xdr:row>30</xdr:row>
      <xdr:rowOff>139391</xdr:rowOff>
    </xdr:from>
    <xdr:to>
      <xdr:col>29</xdr:col>
      <xdr:colOff>162620</xdr:colOff>
      <xdr:row>37</xdr:row>
      <xdr:rowOff>175026</xdr:rowOff>
    </xdr:to>
    <xdr:pic>
      <xdr:nvPicPr>
        <xdr:cNvPr id="25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7347" y="6144787"/>
          <a:ext cx="2358017" cy="160377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58079</xdr:colOff>
      <xdr:row>19</xdr:row>
      <xdr:rowOff>58079</xdr:rowOff>
    </xdr:from>
    <xdr:to>
      <xdr:col>26</xdr:col>
      <xdr:colOff>650488</xdr:colOff>
      <xdr:row>26</xdr:row>
      <xdr:rowOff>236486</xdr:rowOff>
    </xdr:to>
    <xdr:pic>
      <xdr:nvPicPr>
        <xdr:cNvPr id="32" name="Image 3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4238" y="3763536"/>
          <a:ext cx="1359055" cy="1560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280146</xdr:colOff>
      <xdr:row>5</xdr:row>
      <xdr:rowOff>62753</xdr:rowOff>
    </xdr:from>
    <xdr:to>
      <xdr:col>10</xdr:col>
      <xdr:colOff>493057</xdr:colOff>
      <xdr:row>18</xdr:row>
      <xdr:rowOff>11206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1008530</xdr:colOff>
      <xdr:row>2</xdr:row>
      <xdr:rowOff>6723</xdr:rowOff>
    </xdr:from>
    <xdr:to>
      <xdr:col>13</xdr:col>
      <xdr:colOff>212912</xdr:colOff>
      <xdr:row>17</xdr:row>
      <xdr:rowOff>100852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98993</xdr:rowOff>
    </xdr:from>
    <xdr:to>
      <xdr:col>0</xdr:col>
      <xdr:colOff>1567233</xdr:colOff>
      <xdr:row>5</xdr:row>
      <xdr:rowOff>163286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600"/>
          <a:ext cx="1567233" cy="635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1558637</xdr:colOff>
      <xdr:row>17</xdr:row>
      <xdr:rowOff>87827</xdr:rowOff>
    </xdr:from>
    <xdr:to>
      <xdr:col>6</xdr:col>
      <xdr:colOff>1524001</xdr:colOff>
      <xdr:row>42</xdr:row>
      <xdr:rowOff>121227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1564821</xdr:colOff>
      <xdr:row>45</xdr:row>
      <xdr:rowOff>217712</xdr:rowOff>
    </xdr:from>
    <xdr:to>
      <xdr:col>6</xdr:col>
      <xdr:colOff>1537608</xdr:colOff>
      <xdr:row>73</xdr:row>
      <xdr:rowOff>40820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455657</xdr:colOff>
      <xdr:row>108</xdr:row>
      <xdr:rowOff>-1</xdr:rowOff>
    </xdr:from>
    <xdr:to>
      <xdr:col>3</xdr:col>
      <xdr:colOff>407794</xdr:colOff>
      <xdr:row>125</xdr:row>
      <xdr:rowOff>142257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527894</xdr:colOff>
      <xdr:row>160</xdr:row>
      <xdr:rowOff>100249</xdr:rowOff>
    </xdr:from>
    <xdr:to>
      <xdr:col>4</xdr:col>
      <xdr:colOff>3636269</xdr:colOff>
      <xdr:row>176</xdr:row>
      <xdr:rowOff>229249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483891</xdr:colOff>
      <xdr:row>143</xdr:row>
      <xdr:rowOff>53118</xdr:rowOff>
    </xdr:from>
    <xdr:to>
      <xdr:col>4</xdr:col>
      <xdr:colOff>3587936</xdr:colOff>
      <xdr:row>159</xdr:row>
      <xdr:rowOff>216754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426624</xdr:colOff>
      <xdr:row>160</xdr:row>
      <xdr:rowOff>96829</xdr:rowOff>
    </xdr:from>
    <xdr:to>
      <xdr:col>3</xdr:col>
      <xdr:colOff>391749</xdr:colOff>
      <xdr:row>176</xdr:row>
      <xdr:rowOff>225829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466064</xdr:colOff>
      <xdr:row>125</xdr:row>
      <xdr:rowOff>242456</xdr:rowOff>
    </xdr:from>
    <xdr:to>
      <xdr:col>3</xdr:col>
      <xdr:colOff>418201</xdr:colOff>
      <xdr:row>142</xdr:row>
      <xdr:rowOff>146320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3691102</xdr:colOff>
      <xdr:row>126</xdr:row>
      <xdr:rowOff>7712</xdr:rowOff>
    </xdr:from>
    <xdr:to>
      <xdr:col>7</xdr:col>
      <xdr:colOff>1357238</xdr:colOff>
      <xdr:row>142</xdr:row>
      <xdr:rowOff>171349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429081</xdr:colOff>
      <xdr:row>177</xdr:row>
      <xdr:rowOff>208618</xdr:rowOff>
    </xdr:from>
    <xdr:to>
      <xdr:col>3</xdr:col>
      <xdr:colOff>394206</xdr:colOff>
      <xdr:row>194</xdr:row>
      <xdr:rowOff>75680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487820</xdr:colOff>
      <xdr:row>125</xdr:row>
      <xdr:rowOff>258899</xdr:rowOff>
    </xdr:from>
    <xdr:to>
      <xdr:col>4</xdr:col>
      <xdr:colOff>3591865</xdr:colOff>
      <xdr:row>142</xdr:row>
      <xdr:rowOff>162763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3706181</xdr:colOff>
      <xdr:row>143</xdr:row>
      <xdr:rowOff>46881</xdr:rowOff>
    </xdr:from>
    <xdr:to>
      <xdr:col>7</xdr:col>
      <xdr:colOff>1372318</xdr:colOff>
      <xdr:row>159</xdr:row>
      <xdr:rowOff>212681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482944</xdr:colOff>
      <xdr:row>108</xdr:row>
      <xdr:rowOff>7783</xdr:rowOff>
    </xdr:from>
    <xdr:to>
      <xdr:col>4</xdr:col>
      <xdr:colOff>3586989</xdr:colOff>
      <xdr:row>125</xdr:row>
      <xdr:rowOff>144948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452382</xdr:colOff>
      <xdr:row>143</xdr:row>
      <xdr:rowOff>58720</xdr:rowOff>
    </xdr:from>
    <xdr:to>
      <xdr:col>3</xdr:col>
      <xdr:colOff>404519</xdr:colOff>
      <xdr:row>159</xdr:row>
      <xdr:rowOff>222356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506231</xdr:colOff>
      <xdr:row>177</xdr:row>
      <xdr:rowOff>222224</xdr:rowOff>
    </xdr:from>
    <xdr:to>
      <xdr:col>4</xdr:col>
      <xdr:colOff>3614606</xdr:colOff>
      <xdr:row>194</xdr:row>
      <xdr:rowOff>89286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3682077</xdr:colOff>
      <xdr:row>108</xdr:row>
      <xdr:rowOff>4147</xdr:rowOff>
    </xdr:from>
    <xdr:to>
      <xdr:col>7</xdr:col>
      <xdr:colOff>1348213</xdr:colOff>
      <xdr:row>125</xdr:row>
      <xdr:rowOff>134180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3721902</xdr:colOff>
      <xdr:row>177</xdr:row>
      <xdr:rowOff>207962</xdr:rowOff>
    </xdr:from>
    <xdr:to>
      <xdr:col>7</xdr:col>
      <xdr:colOff>1401027</xdr:colOff>
      <xdr:row>194</xdr:row>
      <xdr:rowOff>75024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3708421</xdr:colOff>
      <xdr:row>160</xdr:row>
      <xdr:rowOff>100578</xdr:rowOff>
    </xdr:from>
    <xdr:to>
      <xdr:col>7</xdr:col>
      <xdr:colOff>1387546</xdr:colOff>
      <xdr:row>176</xdr:row>
      <xdr:rowOff>229578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1593528</xdr:colOff>
      <xdr:row>194</xdr:row>
      <xdr:rowOff>154715</xdr:rowOff>
    </xdr:from>
    <xdr:to>
      <xdr:col>6</xdr:col>
      <xdr:colOff>844278</xdr:colOff>
      <xdr:row>211</xdr:row>
      <xdr:rowOff>69403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460554</xdr:colOff>
      <xdr:row>194</xdr:row>
      <xdr:rowOff>145112</xdr:rowOff>
    </xdr:from>
    <xdr:to>
      <xdr:col>4</xdr:col>
      <xdr:colOff>425679</xdr:colOff>
      <xdr:row>211</xdr:row>
      <xdr:rowOff>59800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685800</xdr:colOff>
      <xdr:row>2</xdr:row>
      <xdr:rowOff>109537</xdr:rowOff>
    </xdr:from>
    <xdr:to>
      <xdr:col>12</xdr:col>
      <xdr:colOff>685800</xdr:colOff>
      <xdr:row>11</xdr:row>
      <xdr:rowOff>166687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685800</xdr:colOff>
      <xdr:row>12</xdr:row>
      <xdr:rowOff>0</xdr:rowOff>
    </xdr:from>
    <xdr:to>
      <xdr:col>12</xdr:col>
      <xdr:colOff>685800</xdr:colOff>
      <xdr:row>22</xdr:row>
      <xdr:rowOff>71437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676275</xdr:colOff>
      <xdr:row>22</xdr:row>
      <xdr:rowOff>147637</xdr:rowOff>
    </xdr:from>
    <xdr:to>
      <xdr:col>12</xdr:col>
      <xdr:colOff>676275</xdr:colOff>
      <xdr:row>37</xdr:row>
      <xdr:rowOff>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752475</xdr:colOff>
      <xdr:row>2</xdr:row>
      <xdr:rowOff>119062</xdr:rowOff>
    </xdr:from>
    <xdr:to>
      <xdr:col>18</xdr:col>
      <xdr:colOff>752475</xdr:colOff>
      <xdr:row>11</xdr:row>
      <xdr:rowOff>176212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733425</xdr:colOff>
      <xdr:row>12</xdr:row>
      <xdr:rowOff>0</xdr:rowOff>
    </xdr:from>
    <xdr:to>
      <xdr:col>18</xdr:col>
      <xdr:colOff>733425</xdr:colOff>
      <xdr:row>22</xdr:row>
      <xdr:rowOff>71437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733425</xdr:colOff>
      <xdr:row>22</xdr:row>
      <xdr:rowOff>147637</xdr:rowOff>
    </xdr:from>
    <xdr:to>
      <xdr:col>18</xdr:col>
      <xdr:colOff>733425</xdr:colOff>
      <xdr:row>37</xdr:row>
      <xdr:rowOff>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79231</xdr:colOff>
      <xdr:row>2</xdr:row>
      <xdr:rowOff>91786</xdr:rowOff>
    </xdr:from>
    <xdr:to>
      <xdr:col>25</xdr:col>
      <xdr:colOff>79231</xdr:colOff>
      <xdr:row>11</xdr:row>
      <xdr:rowOff>148936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54120</xdr:colOff>
      <xdr:row>12</xdr:row>
      <xdr:rowOff>0</xdr:rowOff>
    </xdr:from>
    <xdr:to>
      <xdr:col>25</xdr:col>
      <xdr:colOff>54120</xdr:colOff>
      <xdr:row>22</xdr:row>
      <xdr:rowOff>74467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33770</xdr:colOff>
      <xdr:row>22</xdr:row>
      <xdr:rowOff>155430</xdr:rowOff>
    </xdr:from>
    <xdr:to>
      <xdr:col>25</xdr:col>
      <xdr:colOff>33770</xdr:colOff>
      <xdr:row>37</xdr:row>
      <xdr:rowOff>0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691564</xdr:colOff>
      <xdr:row>38</xdr:row>
      <xdr:rowOff>27214</xdr:rowOff>
    </xdr:from>
    <xdr:to>
      <xdr:col>19</xdr:col>
      <xdr:colOff>355387</xdr:colOff>
      <xdr:row>57</xdr:row>
      <xdr:rowOff>104535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pimcheck.org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1"/>
    <pageSetUpPr fitToPage="1"/>
  </sheetPr>
  <dimension ref="A1:AB71"/>
  <sheetViews>
    <sheetView view="pageBreakPreview" zoomScaleSheetLayoutView="100" workbookViewId="0">
      <selection activeCell="A28" sqref="A28"/>
    </sheetView>
  </sheetViews>
  <sheetFormatPr baseColWidth="10" defaultRowHeight="15" x14ac:dyDescent="0.25"/>
  <sheetData>
    <row r="1" spans="1:28" x14ac:dyDescent="0.25">
      <c r="A1" s="216"/>
      <c r="B1" s="217"/>
      <c r="C1" s="217"/>
      <c r="D1" s="217"/>
      <c r="E1" s="217"/>
      <c r="F1" s="217"/>
      <c r="G1" s="217"/>
      <c r="H1" s="217"/>
      <c r="I1" s="217"/>
      <c r="J1" s="217"/>
      <c r="K1" s="218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</row>
    <row r="2" spans="1:28" ht="15.75" thickBot="1" x14ac:dyDescent="0.3">
      <c r="A2" s="219"/>
      <c r="B2" s="220"/>
      <c r="C2" s="220"/>
      <c r="D2" s="220"/>
      <c r="E2" s="220"/>
      <c r="F2" s="220"/>
      <c r="G2" s="220"/>
      <c r="H2" s="220"/>
      <c r="I2" s="220"/>
      <c r="J2" s="220"/>
      <c r="K2" s="221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</row>
    <row r="3" spans="1:28" ht="15" customHeight="1" x14ac:dyDescent="0.25">
      <c r="A3" s="209"/>
      <c r="B3" s="210"/>
      <c r="C3" s="225" t="s">
        <v>360</v>
      </c>
      <c r="D3" s="225"/>
      <c r="E3" s="225"/>
      <c r="F3" s="225"/>
      <c r="G3" s="225"/>
      <c r="H3" s="225"/>
      <c r="I3" s="225"/>
      <c r="J3" s="225"/>
      <c r="K3" s="226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</row>
    <row r="4" spans="1:28" ht="15" customHeight="1" x14ac:dyDescent="0.25">
      <c r="A4" s="209"/>
      <c r="B4" s="210"/>
      <c r="C4" s="225"/>
      <c r="D4" s="225"/>
      <c r="E4" s="225"/>
      <c r="F4" s="225"/>
      <c r="G4" s="225"/>
      <c r="H4" s="225"/>
      <c r="I4" s="225"/>
      <c r="J4" s="225"/>
      <c r="K4" s="226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</row>
    <row r="5" spans="1:28" ht="15" customHeight="1" x14ac:dyDescent="0.25">
      <c r="A5" s="209"/>
      <c r="B5" s="210"/>
      <c r="C5" s="225"/>
      <c r="D5" s="225"/>
      <c r="E5" s="225"/>
      <c r="F5" s="225"/>
      <c r="G5" s="225"/>
      <c r="H5" s="225"/>
      <c r="I5" s="225"/>
      <c r="J5" s="225"/>
      <c r="K5" s="226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</row>
    <row r="6" spans="1:28" x14ac:dyDescent="0.25">
      <c r="A6" s="209"/>
      <c r="B6" s="210"/>
      <c r="C6" s="225"/>
      <c r="D6" s="225"/>
      <c r="E6" s="225"/>
      <c r="F6" s="225"/>
      <c r="G6" s="225"/>
      <c r="H6" s="225"/>
      <c r="I6" s="225"/>
      <c r="J6" s="225"/>
      <c r="K6" s="226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</row>
    <row r="7" spans="1:28" ht="15.75" thickBot="1" x14ac:dyDescent="0.3">
      <c r="A7" s="211"/>
      <c r="B7" s="212"/>
      <c r="C7" s="227"/>
      <c r="D7" s="227"/>
      <c r="E7" s="227"/>
      <c r="F7" s="227"/>
      <c r="G7" s="227"/>
      <c r="H7" s="227"/>
      <c r="I7" s="227"/>
      <c r="J7" s="227"/>
      <c r="K7" s="228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8" ht="15" customHeight="1" x14ac:dyDescent="0.25">
      <c r="A8" s="213" t="s">
        <v>45</v>
      </c>
      <c r="B8" s="214"/>
      <c r="C8" s="214"/>
      <c r="D8" s="214"/>
      <c r="E8" s="214"/>
      <c r="F8" s="214"/>
      <c r="G8" s="214"/>
      <c r="H8" s="214"/>
      <c r="I8" s="214"/>
      <c r="J8" s="214"/>
      <c r="K8" s="215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</row>
    <row r="9" spans="1:28" x14ac:dyDescent="0.25">
      <c r="A9" s="213"/>
      <c r="B9" s="214"/>
      <c r="C9" s="214"/>
      <c r="D9" s="214"/>
      <c r="E9" s="214"/>
      <c r="F9" s="214"/>
      <c r="G9" s="214"/>
      <c r="H9" s="214"/>
      <c r="I9" s="214"/>
      <c r="J9" s="214"/>
      <c r="K9" s="215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</row>
    <row r="10" spans="1:28" x14ac:dyDescent="0.25">
      <c r="A10" s="213"/>
      <c r="B10" s="214"/>
      <c r="C10" s="214"/>
      <c r="D10" s="214"/>
      <c r="E10" s="214"/>
      <c r="F10" s="214"/>
      <c r="G10" s="214"/>
      <c r="H10" s="214"/>
      <c r="I10" s="214"/>
      <c r="J10" s="214"/>
      <c r="K10" s="215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</row>
    <row r="11" spans="1:28" x14ac:dyDescent="0.25">
      <c r="A11" s="44"/>
      <c r="B11" s="45"/>
      <c r="C11" s="45"/>
      <c r="D11" s="45"/>
      <c r="E11" s="45"/>
      <c r="F11" s="45"/>
      <c r="G11" s="45"/>
      <c r="H11" s="45"/>
      <c r="I11" s="45"/>
      <c r="J11" s="45"/>
      <c r="K11" s="46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</row>
    <row r="12" spans="1:28" ht="15.75" x14ac:dyDescent="0.25">
      <c r="A12" s="222" t="s">
        <v>46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</row>
    <row r="13" spans="1:28" x14ac:dyDescent="0.25">
      <c r="A13" s="87" t="s">
        <v>47</v>
      </c>
      <c r="B13" s="88"/>
      <c r="C13" s="88"/>
      <c r="D13" s="88"/>
      <c r="E13" s="88"/>
      <c r="F13" s="88"/>
      <c r="G13" s="88"/>
      <c r="H13" s="88"/>
      <c r="I13" s="88"/>
      <c r="J13" s="88"/>
      <c r="K13" s="9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</row>
    <row r="14" spans="1:28" x14ac:dyDescent="0.25">
      <c r="A14" s="89" t="s">
        <v>48</v>
      </c>
      <c r="B14" s="88"/>
      <c r="C14" s="88"/>
      <c r="D14" s="88"/>
      <c r="E14" s="88"/>
      <c r="F14" s="88"/>
      <c r="G14" s="88"/>
      <c r="H14" s="88"/>
      <c r="I14" s="88"/>
      <c r="J14" s="88"/>
      <c r="K14" s="9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</row>
    <row r="15" spans="1:28" ht="18" x14ac:dyDescent="0.25">
      <c r="A15" s="89" t="s">
        <v>85</v>
      </c>
      <c r="B15" s="88"/>
      <c r="C15" s="88"/>
      <c r="D15" s="88"/>
      <c r="E15" s="88"/>
      <c r="F15" s="90"/>
      <c r="G15" s="88"/>
      <c r="H15" s="88"/>
      <c r="I15" s="88"/>
      <c r="J15" s="88"/>
      <c r="K15" s="9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</row>
    <row r="16" spans="1:28" x14ac:dyDescent="0.25">
      <c r="A16" s="91"/>
      <c r="B16" s="92"/>
      <c r="C16" s="92"/>
      <c r="D16" s="92"/>
      <c r="E16" s="92"/>
      <c r="F16" s="92"/>
      <c r="G16" s="92"/>
      <c r="H16" s="92"/>
      <c r="I16" s="45"/>
      <c r="J16" s="45"/>
      <c r="K16" s="46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</row>
    <row r="17" spans="1:28" x14ac:dyDescent="0.25">
      <c r="A17" s="93"/>
      <c r="B17" s="92"/>
      <c r="C17" s="92"/>
      <c r="D17" s="92"/>
      <c r="E17" s="92"/>
      <c r="F17" s="92"/>
      <c r="G17" s="92"/>
      <c r="H17" s="92"/>
      <c r="I17" s="45"/>
      <c r="J17" s="45"/>
      <c r="K17" s="46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</row>
    <row r="18" spans="1:28" x14ac:dyDescent="0.25">
      <c r="A18" s="91" t="s">
        <v>49</v>
      </c>
      <c r="B18" s="92" t="s">
        <v>50</v>
      </c>
      <c r="C18" s="92"/>
      <c r="D18" s="92"/>
      <c r="E18" s="92"/>
      <c r="F18" s="92"/>
      <c r="G18" s="92"/>
      <c r="H18" s="92"/>
      <c r="I18" s="45"/>
      <c r="J18" s="45"/>
      <c r="K18" s="46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</row>
    <row r="19" spans="1:28" x14ac:dyDescent="0.25">
      <c r="A19" s="91" t="s">
        <v>51</v>
      </c>
      <c r="B19" s="92" t="s">
        <v>78</v>
      </c>
      <c r="C19" s="92"/>
      <c r="D19" s="92"/>
      <c r="E19" s="92"/>
      <c r="F19" s="92"/>
      <c r="G19" s="92"/>
      <c r="H19" s="92"/>
      <c r="I19" s="45"/>
      <c r="J19" s="45"/>
      <c r="K19" s="46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</row>
    <row r="20" spans="1:28" x14ac:dyDescent="0.25">
      <c r="A20" s="91" t="s">
        <v>52</v>
      </c>
      <c r="B20" s="92" t="s">
        <v>361</v>
      </c>
      <c r="C20" s="92"/>
      <c r="D20" s="92"/>
      <c r="E20" s="92"/>
      <c r="F20" s="92"/>
      <c r="G20" s="92"/>
      <c r="H20" s="92"/>
      <c r="I20" s="45"/>
      <c r="J20" s="45"/>
      <c r="K20" s="46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</row>
    <row r="21" spans="1:28" x14ac:dyDescent="0.25">
      <c r="A21" s="91" t="s">
        <v>53</v>
      </c>
      <c r="B21" s="92" t="s">
        <v>54</v>
      </c>
      <c r="C21" s="92"/>
      <c r="D21" s="92"/>
      <c r="E21" s="92"/>
      <c r="F21" s="92"/>
      <c r="G21" s="92"/>
      <c r="H21" s="92"/>
      <c r="I21" s="45"/>
      <c r="J21" s="45"/>
      <c r="K21" s="46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</row>
    <row r="22" spans="1:28" x14ac:dyDescent="0.25">
      <c r="A22" s="91" t="s">
        <v>84</v>
      </c>
      <c r="B22" s="92" t="s">
        <v>362</v>
      </c>
      <c r="C22" s="45"/>
      <c r="D22" s="45"/>
      <c r="E22" s="45"/>
      <c r="F22" s="45"/>
      <c r="G22" s="45"/>
      <c r="H22" s="45"/>
      <c r="I22" s="45"/>
      <c r="J22" s="45"/>
      <c r="K22" s="46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</row>
    <row r="23" spans="1:28" x14ac:dyDescent="0.25">
      <c r="A23" s="44"/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</row>
    <row r="24" spans="1:28" x14ac:dyDescent="0.25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</row>
    <row r="25" spans="1:28" x14ac:dyDescent="0.25">
      <c r="A25" s="44"/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</row>
    <row r="26" spans="1:28" x14ac:dyDescent="0.25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</row>
    <row r="27" spans="1:28" x14ac:dyDescent="0.25">
      <c r="A27" s="44"/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</row>
    <row r="28" spans="1:28" x14ac:dyDescent="0.25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</row>
    <row r="29" spans="1:28" x14ac:dyDescent="0.25">
      <c r="A29" s="44"/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</row>
    <row r="30" spans="1:28" x14ac:dyDescent="0.25">
      <c r="A30" s="44"/>
      <c r="B30" s="45"/>
      <c r="C30" s="45"/>
      <c r="D30" s="45"/>
      <c r="E30" s="45"/>
      <c r="F30" s="45"/>
      <c r="G30" s="45"/>
      <c r="H30" s="45"/>
      <c r="I30" s="45"/>
      <c r="J30" s="45"/>
      <c r="K30" s="46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</row>
    <row r="31" spans="1:28" x14ac:dyDescent="0.25">
      <c r="A31" s="44"/>
      <c r="B31" s="45"/>
      <c r="C31" s="45"/>
      <c r="D31" s="45"/>
      <c r="E31" s="45"/>
      <c r="F31" s="45"/>
      <c r="G31" s="45"/>
      <c r="H31" s="45"/>
      <c r="I31" s="45"/>
      <c r="J31" s="45"/>
      <c r="K31" s="46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</row>
    <row r="32" spans="1:28" x14ac:dyDescent="0.25">
      <c r="A32" s="44"/>
      <c r="B32" s="45"/>
      <c r="C32" s="45"/>
      <c r="D32" s="45"/>
      <c r="E32" s="45"/>
      <c r="F32" s="45"/>
      <c r="G32" s="45"/>
      <c r="H32" s="45"/>
      <c r="I32" s="45"/>
      <c r="J32" s="45"/>
      <c r="K32" s="46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</row>
    <row r="33" spans="1:28" ht="15.75" thickBot="1" x14ac:dyDescent="0.3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70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</row>
    <row r="34" spans="1:28" x14ac:dyDescent="0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</row>
    <row r="35" spans="1:28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</row>
    <row r="36" spans="1:28" x14ac:dyDescent="0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</row>
    <row r="37" spans="1:28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</row>
    <row r="38" spans="1:28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</row>
    <row r="39" spans="1:28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</row>
    <row r="40" spans="1:28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</row>
    <row r="41" spans="1:28" x14ac:dyDescent="0.2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</row>
    <row r="42" spans="1:28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</row>
    <row r="43" spans="1:28" x14ac:dyDescent="0.2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</row>
    <row r="44" spans="1:28" x14ac:dyDescent="0.2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</row>
    <row r="45" spans="1:28" x14ac:dyDescent="0.2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</row>
    <row r="46" spans="1:28" x14ac:dyDescent="0.2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</row>
    <row r="47" spans="1:28" x14ac:dyDescent="0.2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</row>
    <row r="48" spans="1:28" x14ac:dyDescent="0.2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</row>
    <row r="49" spans="1:28" x14ac:dyDescent="0.2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</row>
    <row r="50" spans="1:28" x14ac:dyDescent="0.2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</row>
    <row r="51" spans="1:28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</row>
    <row r="52" spans="1:28" x14ac:dyDescent="0.2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</row>
    <row r="53" spans="1:28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</row>
    <row r="54" spans="1:28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</row>
    <row r="55" spans="1:28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</row>
    <row r="56" spans="1:28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</row>
    <row r="57" spans="1:28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</row>
    <row r="58" spans="1:28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</row>
    <row r="59" spans="1:28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</row>
    <row r="60" spans="1:28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</row>
    <row r="61" spans="1:28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</row>
    <row r="62" spans="1:28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</row>
    <row r="63" spans="1:28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</row>
    <row r="64" spans="1:28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</row>
    <row r="65" spans="1:18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</row>
    <row r="66" spans="1:18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</row>
    <row r="67" spans="1:18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</row>
    <row r="68" spans="1:18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</row>
    <row r="69" spans="1:18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</row>
    <row r="70" spans="1:18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</row>
    <row r="71" spans="1:18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</row>
  </sheetData>
  <sheetProtection algorithmName="SHA-512" hashValue="9TglG8lcxA9REqa+SdW2Xpffw22N4VjxhQTX9UpqyanrU+lNozLGcgZ9583WBCwjAC9OCYb0aD4VvFlJ+NqksA==" saltValue="/yaXeWnIHtbwNMhWkOw1Tg==" spinCount="100000" sheet="1" objects="1" scenarios="1"/>
  <mergeCells count="5">
    <mergeCell ref="A3:B7"/>
    <mergeCell ref="A8:K10"/>
    <mergeCell ref="A1:K2"/>
    <mergeCell ref="A12:K12"/>
    <mergeCell ref="C3:K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8"/>
  </sheetPr>
  <dimension ref="A1:AJ73"/>
  <sheetViews>
    <sheetView view="pageBreakPreview" zoomScale="82" zoomScaleSheetLayoutView="82" workbookViewId="0">
      <selection activeCell="AB45" sqref="AB45:AD48"/>
    </sheetView>
  </sheetViews>
  <sheetFormatPr baseColWidth="10" defaultRowHeight="15" x14ac:dyDescent="0.25"/>
  <sheetData>
    <row r="1" spans="1:30" x14ac:dyDescent="0.25">
      <c r="A1" s="216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8"/>
    </row>
    <row r="2" spans="1:30" ht="15.75" thickBot="1" x14ac:dyDescent="0.3">
      <c r="A2" s="262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4"/>
    </row>
    <row r="3" spans="1:30" ht="15" customHeight="1" x14ac:dyDescent="0.25">
      <c r="A3" s="252"/>
      <c r="B3" s="253"/>
      <c r="C3" s="265" t="s">
        <v>359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7"/>
    </row>
    <row r="4" spans="1:30" ht="15" customHeight="1" x14ac:dyDescent="0.25">
      <c r="A4" s="209"/>
      <c r="B4" s="254"/>
      <c r="C4" s="268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6"/>
    </row>
    <row r="5" spans="1:30" ht="15" customHeight="1" x14ac:dyDescent="0.25">
      <c r="A5" s="209"/>
      <c r="B5" s="254"/>
      <c r="C5" s="268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6"/>
    </row>
    <row r="6" spans="1:30" ht="15" customHeight="1" x14ac:dyDescent="0.25">
      <c r="A6" s="209"/>
      <c r="B6" s="254"/>
      <c r="C6" s="268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6"/>
    </row>
    <row r="7" spans="1:30" ht="15.75" customHeight="1" thickBot="1" x14ac:dyDescent="0.3">
      <c r="A7" s="211"/>
      <c r="B7" s="255"/>
      <c r="C7" s="269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8"/>
    </row>
    <row r="8" spans="1:30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6"/>
    </row>
    <row r="9" spans="1:30" ht="21.75" thickBot="1" x14ac:dyDescent="0.4">
      <c r="A9" s="85" t="s">
        <v>79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97"/>
    </row>
    <row r="10" spans="1:30" x14ac:dyDescent="0.25">
      <c r="A10" s="41"/>
      <c r="B10" s="42"/>
      <c r="C10" s="42"/>
      <c r="D10" s="42"/>
      <c r="E10" s="43"/>
      <c r="F10" s="41"/>
      <c r="G10" s="42"/>
      <c r="H10" s="42"/>
      <c r="I10" s="42"/>
      <c r="J10" s="43"/>
      <c r="K10" s="41"/>
      <c r="L10" s="42"/>
      <c r="M10" s="42"/>
      <c r="N10" s="42"/>
      <c r="O10" s="43"/>
      <c r="P10" s="41"/>
      <c r="Q10" s="42"/>
      <c r="R10" s="42"/>
      <c r="S10" s="42"/>
      <c r="T10" s="43"/>
      <c r="U10" s="41"/>
      <c r="V10" s="42"/>
      <c r="W10" s="42"/>
      <c r="X10" s="42"/>
      <c r="Y10" s="43"/>
      <c r="Z10" s="42"/>
      <c r="AA10" s="42"/>
      <c r="AB10" s="42"/>
      <c r="AC10" s="42"/>
      <c r="AD10" s="43"/>
    </row>
    <row r="11" spans="1:30" x14ac:dyDescent="0.25">
      <c r="A11" s="44"/>
      <c r="B11" s="45"/>
      <c r="C11" s="45"/>
      <c r="D11" s="45"/>
      <c r="E11" s="46"/>
      <c r="F11" s="44"/>
      <c r="G11" s="45"/>
      <c r="H11" s="45"/>
      <c r="I11" s="45"/>
      <c r="J11" s="46"/>
      <c r="K11" s="44"/>
      <c r="L11" s="45"/>
      <c r="M11" s="45"/>
      <c r="N11" s="45"/>
      <c r="O11" s="46"/>
      <c r="P11" s="44"/>
      <c r="Q11" s="45"/>
      <c r="R11" s="45"/>
      <c r="S11" s="45"/>
      <c r="T11" s="46"/>
      <c r="U11" s="44"/>
      <c r="V11" s="45"/>
      <c r="W11" s="45"/>
      <c r="X11" s="45"/>
      <c r="Y11" s="46"/>
      <c r="Z11" s="45"/>
      <c r="AA11" s="45"/>
      <c r="AB11" s="45"/>
      <c r="AC11" s="45"/>
      <c r="AD11" s="46"/>
    </row>
    <row r="12" spans="1:30" x14ac:dyDescent="0.25">
      <c r="A12" s="44"/>
      <c r="B12" s="45"/>
      <c r="C12" s="45"/>
      <c r="D12" s="45"/>
      <c r="E12" s="46"/>
      <c r="F12" s="44"/>
      <c r="G12" s="45"/>
      <c r="H12" s="45"/>
      <c r="I12" s="45"/>
      <c r="J12" s="46"/>
      <c r="K12" s="44"/>
      <c r="L12" s="45"/>
      <c r="M12" s="45"/>
      <c r="N12" s="45"/>
      <c r="O12" s="46"/>
      <c r="P12" s="44"/>
      <c r="Q12" s="45"/>
      <c r="R12" s="45"/>
      <c r="S12" s="45"/>
      <c r="T12" s="46"/>
      <c r="U12" s="44"/>
      <c r="V12" s="45"/>
      <c r="W12" s="45"/>
      <c r="X12" s="45"/>
      <c r="Y12" s="46"/>
      <c r="Z12" s="45"/>
      <c r="AA12" s="45"/>
      <c r="AB12" s="45"/>
      <c r="AC12" s="45"/>
      <c r="AD12" s="46"/>
    </row>
    <row r="13" spans="1:30" x14ac:dyDescent="0.25">
      <c r="A13" s="44"/>
      <c r="B13" s="45"/>
      <c r="C13" s="45"/>
      <c r="D13" s="45"/>
      <c r="E13" s="46"/>
      <c r="F13" s="44"/>
      <c r="G13" s="45"/>
      <c r="H13" s="45"/>
      <c r="I13" s="45"/>
      <c r="J13" s="46"/>
      <c r="K13" s="44"/>
      <c r="L13" s="45"/>
      <c r="M13" s="45"/>
      <c r="N13" s="45"/>
      <c r="O13" s="46"/>
      <c r="P13" s="44"/>
      <c r="Q13" s="45"/>
      <c r="R13" s="45"/>
      <c r="S13" s="45"/>
      <c r="T13" s="46"/>
      <c r="U13" s="44"/>
      <c r="V13" s="45"/>
      <c r="W13" s="45"/>
      <c r="X13" s="45"/>
      <c r="Y13" s="46"/>
      <c r="Z13" s="45"/>
      <c r="AA13" s="45"/>
      <c r="AB13" s="45"/>
      <c r="AC13" s="45"/>
      <c r="AD13" s="46"/>
    </row>
    <row r="14" spans="1:30" x14ac:dyDescent="0.25">
      <c r="A14" s="44"/>
      <c r="B14" s="45"/>
      <c r="C14" s="45"/>
      <c r="D14" s="45"/>
      <c r="E14" s="46"/>
      <c r="F14" s="44"/>
      <c r="G14" s="45"/>
      <c r="H14" s="45"/>
      <c r="I14" s="45"/>
      <c r="J14" s="46"/>
      <c r="K14" s="44"/>
      <c r="L14" s="45"/>
      <c r="M14" s="45"/>
      <c r="N14" s="45"/>
      <c r="O14" s="46"/>
      <c r="P14" s="44"/>
      <c r="Q14" s="45"/>
      <c r="R14" s="45"/>
      <c r="S14" s="45"/>
      <c r="T14" s="46"/>
      <c r="U14" s="44"/>
      <c r="V14" s="45"/>
      <c r="W14" s="45"/>
      <c r="X14" s="45"/>
      <c r="Y14" s="46"/>
      <c r="Z14" s="45"/>
      <c r="AA14" s="45"/>
      <c r="AB14" s="45"/>
      <c r="AC14" s="45"/>
      <c r="AD14" s="46"/>
    </row>
    <row r="15" spans="1:30" x14ac:dyDescent="0.25">
      <c r="A15" s="44"/>
      <c r="B15" s="45"/>
      <c r="C15" s="45"/>
      <c r="D15" s="45"/>
      <c r="E15" s="46"/>
      <c r="F15" s="44"/>
      <c r="G15" s="45"/>
      <c r="H15" s="45"/>
      <c r="I15" s="45"/>
      <c r="J15" s="46"/>
      <c r="K15" s="44"/>
      <c r="L15" s="45"/>
      <c r="M15" s="45"/>
      <c r="N15" s="45"/>
      <c r="O15" s="46"/>
      <c r="P15" s="44"/>
      <c r="Q15" s="45"/>
      <c r="R15" s="45"/>
      <c r="S15" s="45"/>
      <c r="T15" s="46"/>
      <c r="U15" s="44"/>
      <c r="V15" s="45"/>
      <c r="W15" s="45"/>
      <c r="X15" s="45"/>
      <c r="Y15" s="46"/>
      <c r="Z15" s="45"/>
      <c r="AA15" s="45"/>
      <c r="AB15" s="45"/>
      <c r="AC15" s="45"/>
      <c r="AD15" s="46"/>
    </row>
    <row r="16" spans="1:30" x14ac:dyDescent="0.25">
      <c r="A16" s="44"/>
      <c r="B16" s="45"/>
      <c r="C16" s="45"/>
      <c r="D16" s="45"/>
      <c r="E16" s="46"/>
      <c r="F16" s="44"/>
      <c r="G16" s="45"/>
      <c r="H16" s="45"/>
      <c r="I16" s="45"/>
      <c r="J16" s="46"/>
      <c r="K16" s="44"/>
      <c r="L16" s="45"/>
      <c r="M16" s="45"/>
      <c r="N16" s="45"/>
      <c r="O16" s="46"/>
      <c r="P16" s="44"/>
      <c r="Q16" s="45"/>
      <c r="R16" s="45"/>
      <c r="S16" s="45"/>
      <c r="T16" s="46"/>
      <c r="U16" s="44"/>
      <c r="V16" s="45"/>
      <c r="W16" s="45"/>
      <c r="X16" s="45"/>
      <c r="Y16" s="46"/>
      <c r="Z16" s="45"/>
      <c r="AA16" s="45"/>
      <c r="AB16" s="45"/>
      <c r="AC16" s="45"/>
      <c r="AD16" s="46"/>
    </row>
    <row r="17" spans="1:30" x14ac:dyDescent="0.25">
      <c r="A17" s="44"/>
      <c r="B17" s="45"/>
      <c r="C17" s="45"/>
      <c r="D17" s="45"/>
      <c r="E17" s="46"/>
      <c r="F17" s="44"/>
      <c r="G17" s="45"/>
      <c r="H17" s="45"/>
      <c r="I17" s="45"/>
      <c r="J17" s="46"/>
      <c r="K17" s="44"/>
      <c r="L17" s="45"/>
      <c r="M17" s="45"/>
      <c r="N17" s="45"/>
      <c r="O17" s="46"/>
      <c r="P17" s="44"/>
      <c r="Q17" s="45"/>
      <c r="R17" s="45"/>
      <c r="S17" s="45"/>
      <c r="T17" s="46"/>
      <c r="U17" s="44"/>
      <c r="V17" s="45"/>
      <c r="W17" s="45"/>
      <c r="X17" s="45"/>
      <c r="Y17" s="46"/>
      <c r="Z17" s="45"/>
      <c r="AA17" s="45"/>
      <c r="AB17" s="45"/>
      <c r="AC17" s="45"/>
      <c r="AD17" s="46"/>
    </row>
    <row r="18" spans="1:30" ht="18.75" x14ac:dyDescent="0.3">
      <c r="A18" s="270" t="s">
        <v>277</v>
      </c>
      <c r="B18" s="271"/>
      <c r="C18" s="271"/>
      <c r="D18" s="271"/>
      <c r="E18" s="272"/>
      <c r="F18" s="44"/>
      <c r="G18" s="45"/>
      <c r="H18" s="45"/>
      <c r="I18" s="45"/>
      <c r="J18" s="46"/>
      <c r="K18" s="239"/>
      <c r="L18" s="232"/>
      <c r="M18" s="232"/>
      <c r="N18" s="232"/>
      <c r="O18" s="233"/>
      <c r="P18" s="239" t="s">
        <v>279</v>
      </c>
      <c r="Q18" s="232"/>
      <c r="R18" s="232"/>
      <c r="S18" s="232"/>
      <c r="T18" s="233"/>
      <c r="U18" s="239" t="s">
        <v>86</v>
      </c>
      <c r="V18" s="232"/>
      <c r="W18" s="232"/>
      <c r="X18" s="232"/>
      <c r="Y18" s="233"/>
      <c r="Z18" s="229" t="s">
        <v>398</v>
      </c>
      <c r="AA18" s="230"/>
      <c r="AB18" s="230"/>
      <c r="AC18" s="230"/>
      <c r="AD18" s="231"/>
    </row>
    <row r="19" spans="1:30" ht="15" customHeight="1" x14ac:dyDescent="0.3">
      <c r="A19" s="44"/>
      <c r="B19" s="45"/>
      <c r="C19" s="45"/>
      <c r="D19" s="45"/>
      <c r="E19" s="46"/>
      <c r="F19" s="44"/>
      <c r="G19" s="45"/>
      <c r="H19" s="45"/>
      <c r="I19" s="45"/>
      <c r="J19" s="46"/>
      <c r="K19" s="239"/>
      <c r="L19" s="232"/>
      <c r="M19" s="232"/>
      <c r="N19" s="232"/>
      <c r="O19" s="233"/>
      <c r="P19" s="239"/>
      <c r="Q19" s="232"/>
      <c r="R19" s="232"/>
      <c r="S19" s="232"/>
      <c r="T19" s="233"/>
      <c r="U19" s="239"/>
      <c r="V19" s="232"/>
      <c r="W19" s="232"/>
      <c r="X19" s="232"/>
      <c r="Y19" s="233"/>
      <c r="Z19" s="203"/>
      <c r="AA19" s="203"/>
      <c r="AB19" s="101" t="s">
        <v>93</v>
      </c>
      <c r="AC19" s="203"/>
      <c r="AD19" s="204"/>
    </row>
    <row r="20" spans="1:30" ht="15" customHeight="1" x14ac:dyDescent="0.25">
      <c r="A20" s="44"/>
      <c r="B20" s="45"/>
      <c r="C20" s="45"/>
      <c r="D20" s="45"/>
      <c r="E20" s="46"/>
      <c r="F20" s="44"/>
      <c r="G20" s="45"/>
      <c r="H20" s="45"/>
      <c r="I20" s="45"/>
      <c r="J20" s="46"/>
      <c r="K20" s="239"/>
      <c r="L20" s="232"/>
      <c r="M20" s="232"/>
      <c r="N20" s="232"/>
      <c r="O20" s="233"/>
      <c r="P20" s="239"/>
      <c r="Q20" s="232"/>
      <c r="R20" s="232"/>
      <c r="S20" s="232"/>
      <c r="T20" s="233"/>
      <c r="U20" s="239"/>
      <c r="V20" s="232"/>
      <c r="W20" s="232"/>
      <c r="X20" s="232"/>
      <c r="Y20" s="233"/>
      <c r="Z20" s="203"/>
      <c r="AA20" s="203"/>
      <c r="AB20" s="232" t="s">
        <v>394</v>
      </c>
      <c r="AC20" s="232"/>
      <c r="AD20" s="233"/>
    </row>
    <row r="21" spans="1:30" ht="15" customHeight="1" x14ac:dyDescent="0.25">
      <c r="A21" s="44"/>
      <c r="B21" s="45"/>
      <c r="C21" s="45"/>
      <c r="D21" s="45"/>
      <c r="E21" s="46"/>
      <c r="F21" s="44"/>
      <c r="G21" s="45"/>
      <c r="H21" s="45"/>
      <c r="I21" s="45"/>
      <c r="J21" s="46"/>
      <c r="K21" s="44"/>
      <c r="L21" s="45"/>
      <c r="M21" s="45"/>
      <c r="N21" s="45"/>
      <c r="O21" s="46"/>
      <c r="P21" s="44"/>
      <c r="Q21" s="45"/>
      <c r="R21" s="45"/>
      <c r="S21" s="45"/>
      <c r="T21" s="46"/>
      <c r="U21" s="239" t="s">
        <v>356</v>
      </c>
      <c r="V21" s="232"/>
      <c r="W21" s="232"/>
      <c r="X21" s="232"/>
      <c r="Y21" s="233"/>
      <c r="Z21" s="203"/>
      <c r="AA21" s="203"/>
      <c r="AB21" s="232"/>
      <c r="AC21" s="232"/>
      <c r="AD21" s="233"/>
    </row>
    <row r="22" spans="1:30" ht="15" customHeight="1" x14ac:dyDescent="0.25">
      <c r="A22" s="44"/>
      <c r="B22" s="45"/>
      <c r="C22" s="45"/>
      <c r="D22" s="45"/>
      <c r="E22" s="46"/>
      <c r="F22" s="44"/>
      <c r="G22" s="45"/>
      <c r="H22" s="45"/>
      <c r="I22" s="45"/>
      <c r="J22" s="46"/>
      <c r="K22" s="44"/>
      <c r="L22" s="45"/>
      <c r="M22" s="45"/>
      <c r="N22" s="45"/>
      <c r="O22" s="46"/>
      <c r="P22" s="44"/>
      <c r="Q22" s="45"/>
      <c r="R22" s="45"/>
      <c r="S22" s="45"/>
      <c r="T22" s="46"/>
      <c r="U22" s="239"/>
      <c r="V22" s="232"/>
      <c r="W22" s="232"/>
      <c r="X22" s="232"/>
      <c r="Y22" s="233"/>
      <c r="Z22" s="203"/>
      <c r="AA22" s="203"/>
      <c r="AB22" s="232"/>
      <c r="AC22" s="232"/>
      <c r="AD22" s="233"/>
    </row>
    <row r="23" spans="1:30" ht="15" customHeight="1" x14ac:dyDescent="0.3">
      <c r="A23" s="44"/>
      <c r="B23" s="45"/>
      <c r="C23" s="45"/>
      <c r="D23" s="45"/>
      <c r="E23" s="46"/>
      <c r="F23" s="44"/>
      <c r="G23" s="45"/>
      <c r="H23" s="45"/>
      <c r="I23" s="45"/>
      <c r="J23" s="46"/>
      <c r="K23" s="44"/>
      <c r="L23" s="45"/>
      <c r="M23" s="45"/>
      <c r="N23" s="45"/>
      <c r="O23" s="46"/>
      <c r="P23" s="44"/>
      <c r="Q23" s="45"/>
      <c r="R23" s="45"/>
      <c r="S23" s="45"/>
      <c r="T23" s="46"/>
      <c r="U23" s="239"/>
      <c r="V23" s="232"/>
      <c r="W23" s="232"/>
      <c r="X23" s="232"/>
      <c r="Y23" s="233"/>
      <c r="Z23" s="77"/>
      <c r="AA23" s="77"/>
      <c r="AB23" s="232"/>
      <c r="AC23" s="232"/>
      <c r="AD23" s="233"/>
    </row>
    <row r="24" spans="1:30" ht="15" customHeight="1" x14ac:dyDescent="0.25">
      <c r="A24" s="44"/>
      <c r="B24" s="45"/>
      <c r="C24" s="45"/>
      <c r="D24" s="45"/>
      <c r="E24" s="46"/>
      <c r="F24" s="44"/>
      <c r="G24" s="45"/>
      <c r="H24" s="45"/>
      <c r="I24" s="45"/>
      <c r="J24" s="46"/>
      <c r="K24" s="44"/>
      <c r="L24" s="45"/>
      <c r="M24" s="45"/>
      <c r="N24" s="45"/>
      <c r="O24" s="46"/>
      <c r="P24" s="44"/>
      <c r="Q24" s="45"/>
      <c r="R24" s="45"/>
      <c r="S24" s="45"/>
      <c r="T24" s="46"/>
      <c r="U24" s="239"/>
      <c r="V24" s="232"/>
      <c r="W24" s="232"/>
      <c r="X24" s="232"/>
      <c r="Y24" s="233"/>
      <c r="Z24" s="34"/>
      <c r="AA24" s="99"/>
      <c r="AB24" s="232"/>
      <c r="AC24" s="232"/>
      <c r="AD24" s="233"/>
    </row>
    <row r="25" spans="1:30" ht="15" customHeight="1" x14ac:dyDescent="0.25">
      <c r="A25" s="44"/>
      <c r="B25" s="45"/>
      <c r="C25" s="45"/>
      <c r="D25" s="45"/>
      <c r="E25" s="46"/>
      <c r="F25" s="44"/>
      <c r="G25" s="45"/>
      <c r="H25" s="45"/>
      <c r="I25" s="45"/>
      <c r="J25" s="46"/>
      <c r="K25" s="44"/>
      <c r="L25" s="45"/>
      <c r="M25" s="45"/>
      <c r="N25" s="45"/>
      <c r="O25" s="46"/>
      <c r="P25" s="44"/>
      <c r="Q25" s="45"/>
      <c r="R25" s="45"/>
      <c r="S25" s="45"/>
      <c r="T25" s="46"/>
      <c r="U25" s="239"/>
      <c r="V25" s="232"/>
      <c r="W25" s="232"/>
      <c r="X25" s="232"/>
      <c r="Y25" s="233"/>
      <c r="Z25" s="99"/>
      <c r="AA25" s="99"/>
      <c r="AB25" s="232"/>
      <c r="AC25" s="232"/>
      <c r="AD25" s="233"/>
    </row>
    <row r="26" spans="1:30" ht="21" customHeight="1" x14ac:dyDescent="0.35">
      <c r="A26" s="47"/>
      <c r="B26" s="45"/>
      <c r="C26" s="45"/>
      <c r="D26" s="45"/>
      <c r="E26" s="46"/>
      <c r="F26" s="44"/>
      <c r="G26" s="45"/>
      <c r="H26" s="45"/>
      <c r="I26" s="45"/>
      <c r="J26" s="46"/>
      <c r="K26" s="44"/>
      <c r="L26" s="45"/>
      <c r="M26" s="45"/>
      <c r="N26" s="45"/>
      <c r="O26" s="46"/>
      <c r="P26" s="44"/>
      <c r="Q26" s="45"/>
      <c r="R26" s="45"/>
      <c r="S26" s="45"/>
      <c r="T26" s="46"/>
      <c r="U26" s="98"/>
      <c r="V26" s="99"/>
      <c r="W26" s="232" t="s">
        <v>357</v>
      </c>
      <c r="X26" s="232"/>
      <c r="Y26" s="233"/>
      <c r="Z26" s="99"/>
      <c r="AA26" s="99"/>
      <c r="AB26" s="232"/>
      <c r="AC26" s="232"/>
      <c r="AD26" s="233"/>
    </row>
    <row r="27" spans="1:30" ht="28.5" customHeight="1" x14ac:dyDescent="0.25">
      <c r="A27" s="44"/>
      <c r="B27" s="45"/>
      <c r="C27" s="45"/>
      <c r="D27" s="45"/>
      <c r="E27" s="46"/>
      <c r="F27" s="44"/>
      <c r="G27" s="45"/>
      <c r="H27" s="45"/>
      <c r="I27" s="45"/>
      <c r="J27" s="46"/>
      <c r="K27" s="44"/>
      <c r="L27" s="45"/>
      <c r="M27" s="45"/>
      <c r="N27" s="45"/>
      <c r="O27" s="46"/>
      <c r="P27" s="44"/>
      <c r="Q27" s="45"/>
      <c r="R27" s="45"/>
      <c r="S27" s="45"/>
      <c r="T27" s="46"/>
      <c r="U27" s="98"/>
      <c r="V27" s="99"/>
      <c r="W27" s="232"/>
      <c r="X27" s="232"/>
      <c r="Y27" s="233"/>
      <c r="Z27" s="99"/>
      <c r="AA27" s="99"/>
      <c r="AB27" s="99"/>
      <c r="AC27" s="99"/>
      <c r="AD27" s="100"/>
    </row>
    <row r="28" spans="1:30" ht="15" customHeight="1" x14ac:dyDescent="0.3">
      <c r="A28" s="44"/>
      <c r="B28" s="45"/>
      <c r="C28" s="45"/>
      <c r="D28" s="45"/>
      <c r="E28" s="46"/>
      <c r="F28" s="44"/>
      <c r="G28" s="45"/>
      <c r="H28" s="45"/>
      <c r="I28" s="45"/>
      <c r="J28" s="46"/>
      <c r="K28" s="44"/>
      <c r="L28" s="45"/>
      <c r="M28" s="45"/>
      <c r="N28" s="45"/>
      <c r="O28" s="46"/>
      <c r="P28" s="44"/>
      <c r="Q28" s="45"/>
      <c r="R28" s="45"/>
      <c r="S28" s="45"/>
      <c r="T28" s="46"/>
      <c r="U28" s="44"/>
      <c r="V28" s="45"/>
      <c r="W28" s="232"/>
      <c r="X28" s="232"/>
      <c r="Y28" s="233"/>
      <c r="Z28" s="45"/>
      <c r="AA28" s="45"/>
      <c r="AB28" s="101" t="s">
        <v>94</v>
      </c>
      <c r="AC28" s="45"/>
      <c r="AD28" s="46"/>
    </row>
    <row r="29" spans="1:30" ht="15" customHeight="1" x14ac:dyDescent="0.25">
      <c r="A29" s="44"/>
      <c r="B29" s="45"/>
      <c r="C29" s="45"/>
      <c r="D29" s="45"/>
      <c r="E29" s="46"/>
      <c r="F29" s="44"/>
      <c r="G29" s="45"/>
      <c r="H29" s="45"/>
      <c r="I29" s="45"/>
      <c r="J29" s="46"/>
      <c r="K29" s="44"/>
      <c r="L29" s="45"/>
      <c r="M29" s="45"/>
      <c r="N29" s="45"/>
      <c r="O29" s="46"/>
      <c r="P29" s="44"/>
      <c r="Q29" s="45"/>
      <c r="R29" s="45"/>
      <c r="S29" s="45"/>
      <c r="T29" s="46"/>
      <c r="U29" s="44"/>
      <c r="V29" s="45"/>
      <c r="W29" s="232"/>
      <c r="X29" s="232"/>
      <c r="Y29" s="233"/>
      <c r="Z29" s="239" t="s">
        <v>393</v>
      </c>
      <c r="AA29" s="232"/>
      <c r="AB29" s="232"/>
      <c r="AC29" s="232"/>
      <c r="AD29" s="233"/>
    </row>
    <row r="30" spans="1:30" ht="15" customHeight="1" x14ac:dyDescent="0.25">
      <c r="A30" s="44"/>
      <c r="B30" s="45"/>
      <c r="C30" s="45"/>
      <c r="D30" s="45"/>
      <c r="E30" s="46"/>
      <c r="F30" s="44"/>
      <c r="G30" s="45"/>
      <c r="H30" s="45"/>
      <c r="I30" s="45"/>
      <c r="J30" s="46"/>
      <c r="K30" s="44"/>
      <c r="L30" s="45"/>
      <c r="M30" s="45"/>
      <c r="N30" s="45"/>
      <c r="O30" s="46"/>
      <c r="P30" s="44"/>
      <c r="Q30" s="45"/>
      <c r="R30" s="45"/>
      <c r="S30" s="45"/>
      <c r="T30" s="46"/>
      <c r="U30" s="273" t="s">
        <v>83</v>
      </c>
      <c r="V30" s="274"/>
      <c r="W30" s="162"/>
      <c r="X30" s="162"/>
      <c r="Y30" s="163"/>
      <c r="Z30" s="239"/>
      <c r="AA30" s="232"/>
      <c r="AB30" s="232"/>
      <c r="AC30" s="232"/>
      <c r="AD30" s="233"/>
    </row>
    <row r="31" spans="1:30" ht="15" customHeight="1" x14ac:dyDescent="0.25">
      <c r="A31" s="44"/>
      <c r="B31" s="45"/>
      <c r="C31" s="45"/>
      <c r="D31" s="45"/>
      <c r="E31" s="46"/>
      <c r="F31" s="44"/>
      <c r="G31" s="45"/>
      <c r="H31" s="45"/>
      <c r="I31" s="45"/>
      <c r="J31" s="46"/>
      <c r="K31" s="44"/>
      <c r="L31" s="45"/>
      <c r="M31" s="45"/>
      <c r="N31" s="45"/>
      <c r="O31" s="46"/>
      <c r="P31" s="44"/>
      <c r="Q31" s="45"/>
      <c r="R31" s="45"/>
      <c r="S31" s="45"/>
      <c r="T31" s="46"/>
      <c r="U31" s="273"/>
      <c r="V31" s="274"/>
      <c r="W31" s="162"/>
      <c r="X31" s="162"/>
      <c r="Y31" s="163"/>
      <c r="Z31" s="239"/>
      <c r="AA31" s="232"/>
      <c r="AB31" s="232"/>
      <c r="AC31" s="232"/>
      <c r="AD31" s="233"/>
    </row>
    <row r="32" spans="1:30" ht="15" customHeight="1" x14ac:dyDescent="0.25">
      <c r="A32" s="44"/>
      <c r="B32" s="45"/>
      <c r="C32" s="45"/>
      <c r="D32" s="45"/>
      <c r="E32" s="46"/>
      <c r="F32" s="44"/>
      <c r="G32" s="45"/>
      <c r="H32" s="45"/>
      <c r="I32" s="45"/>
      <c r="J32" s="46"/>
      <c r="K32" s="44"/>
      <c r="L32" s="45"/>
      <c r="M32" s="45"/>
      <c r="N32" s="45"/>
      <c r="O32" s="46"/>
      <c r="P32" s="44"/>
      <c r="Q32" s="45"/>
      <c r="R32" s="45"/>
      <c r="S32" s="45"/>
      <c r="T32" s="46"/>
      <c r="U32" s="273"/>
      <c r="V32" s="274"/>
      <c r="W32" s="162"/>
      <c r="X32" s="162"/>
      <c r="Y32" s="163"/>
      <c r="Z32" s="45"/>
      <c r="AA32" s="45"/>
      <c r="AB32" s="45"/>
      <c r="AC32" s="45"/>
      <c r="AD32" s="46"/>
    </row>
    <row r="33" spans="1:36" ht="15" customHeight="1" x14ac:dyDescent="0.25">
      <c r="A33" s="44"/>
      <c r="B33" s="45"/>
      <c r="C33" s="45"/>
      <c r="D33" s="45"/>
      <c r="E33" s="46"/>
      <c r="F33" s="44"/>
      <c r="G33" s="45"/>
      <c r="H33" s="45"/>
      <c r="I33" s="45"/>
      <c r="J33" s="46"/>
      <c r="K33" s="44"/>
      <c r="L33" s="45"/>
      <c r="M33" s="45"/>
      <c r="N33" s="45"/>
      <c r="O33" s="46"/>
      <c r="P33" s="44"/>
      <c r="Q33" s="45"/>
      <c r="R33" s="45"/>
      <c r="S33" s="45"/>
      <c r="T33" s="46"/>
      <c r="U33" s="247" t="s">
        <v>81</v>
      </c>
      <c r="V33" s="243" t="s">
        <v>391</v>
      </c>
      <c r="W33" s="243"/>
      <c r="X33" s="243"/>
      <c r="Y33" s="244"/>
      <c r="Z33" s="45"/>
      <c r="AA33" s="45"/>
      <c r="AB33" s="45"/>
      <c r="AC33" s="45"/>
      <c r="AD33" s="46"/>
    </row>
    <row r="34" spans="1:36" ht="15" customHeight="1" x14ac:dyDescent="0.25">
      <c r="A34" s="44"/>
      <c r="B34" s="45"/>
      <c r="C34" s="45"/>
      <c r="D34" s="45"/>
      <c r="E34" s="46"/>
      <c r="F34" s="44"/>
      <c r="G34" s="45"/>
      <c r="H34" s="45"/>
      <c r="I34" s="45"/>
      <c r="J34" s="46"/>
      <c r="K34" s="44"/>
      <c r="L34" s="45"/>
      <c r="M34" s="45"/>
      <c r="N34" s="45"/>
      <c r="O34" s="46"/>
      <c r="P34" s="44"/>
      <c r="Q34" s="45"/>
      <c r="R34" s="45"/>
      <c r="S34" s="45"/>
      <c r="T34" s="46"/>
      <c r="U34" s="247"/>
      <c r="V34" s="243"/>
      <c r="W34" s="243"/>
      <c r="X34" s="243"/>
      <c r="Y34" s="244"/>
      <c r="Z34" s="45"/>
      <c r="AA34" s="45"/>
      <c r="AB34" s="99"/>
      <c r="AC34" s="99"/>
      <c r="AD34" s="100"/>
    </row>
    <row r="35" spans="1:36" ht="15" customHeight="1" x14ac:dyDescent="0.25">
      <c r="A35" s="44"/>
      <c r="B35" s="45"/>
      <c r="C35" s="45"/>
      <c r="D35" s="45"/>
      <c r="E35" s="46"/>
      <c r="F35" s="44"/>
      <c r="G35" s="45"/>
      <c r="H35" s="45"/>
      <c r="I35" s="45"/>
      <c r="J35" s="46"/>
      <c r="K35" s="44"/>
      <c r="L35" s="45"/>
      <c r="M35" s="45"/>
      <c r="N35" s="45"/>
      <c r="O35" s="46"/>
      <c r="P35" s="44"/>
      <c r="Q35" s="45"/>
      <c r="R35" s="45"/>
      <c r="S35" s="45"/>
      <c r="T35" s="46"/>
      <c r="U35" s="247"/>
      <c r="V35" s="243"/>
      <c r="W35" s="243"/>
      <c r="X35" s="243"/>
      <c r="Y35" s="244"/>
      <c r="Z35" s="45"/>
      <c r="AA35" s="45"/>
      <c r="AB35" s="99"/>
      <c r="AC35" s="99"/>
      <c r="AD35" s="100"/>
    </row>
    <row r="36" spans="1:36" ht="15" customHeight="1" x14ac:dyDescent="0.25">
      <c r="A36" s="44"/>
      <c r="B36" s="45"/>
      <c r="C36" s="45"/>
      <c r="D36" s="45"/>
      <c r="E36" s="46"/>
      <c r="F36" s="44"/>
      <c r="G36" s="45"/>
      <c r="H36" s="45"/>
      <c r="I36" s="45"/>
      <c r="J36" s="46"/>
      <c r="K36" s="44"/>
      <c r="L36" s="45"/>
      <c r="M36" s="45"/>
      <c r="N36" s="45"/>
      <c r="O36" s="46"/>
      <c r="P36" s="44"/>
      <c r="Q36" s="45"/>
      <c r="R36" s="45"/>
      <c r="S36" s="45"/>
      <c r="T36" s="46"/>
      <c r="U36" s="247"/>
      <c r="V36" s="243"/>
      <c r="W36" s="243"/>
      <c r="X36" s="243"/>
      <c r="Y36" s="244"/>
      <c r="Z36" s="45"/>
      <c r="AA36" s="45"/>
      <c r="AB36" s="99"/>
      <c r="AC36" s="99"/>
      <c r="AD36" s="100"/>
    </row>
    <row r="37" spans="1:36" ht="35.25" customHeight="1" x14ac:dyDescent="0.25">
      <c r="A37" s="44"/>
      <c r="B37" s="45"/>
      <c r="C37" s="45"/>
      <c r="D37" s="45"/>
      <c r="E37" s="46"/>
      <c r="F37" s="44"/>
      <c r="G37" s="45"/>
      <c r="H37" s="45"/>
      <c r="I37" s="45"/>
      <c r="J37" s="46"/>
      <c r="K37" s="44"/>
      <c r="L37" s="45"/>
      <c r="M37" s="45"/>
      <c r="N37" s="45"/>
      <c r="O37" s="46"/>
      <c r="P37" s="44"/>
      <c r="Q37" s="45"/>
      <c r="R37" s="45"/>
      <c r="S37" s="45"/>
      <c r="T37" s="46"/>
      <c r="U37" s="248"/>
      <c r="V37" s="245"/>
      <c r="W37" s="245"/>
      <c r="X37" s="245"/>
      <c r="Y37" s="246"/>
      <c r="Z37" s="45"/>
      <c r="AA37" s="45"/>
      <c r="AB37" s="45"/>
      <c r="AC37" s="45"/>
      <c r="AD37" s="46"/>
    </row>
    <row r="38" spans="1:36" ht="18.75" customHeight="1" x14ac:dyDescent="0.25">
      <c r="A38" s="44"/>
      <c r="B38" s="45"/>
      <c r="C38" s="45"/>
      <c r="D38" s="45"/>
      <c r="E38" s="46"/>
      <c r="F38" s="44"/>
      <c r="G38" s="45"/>
      <c r="H38" s="45"/>
      <c r="I38" s="45"/>
      <c r="J38" s="46"/>
      <c r="K38" s="44"/>
      <c r="L38" s="45"/>
      <c r="M38" s="45"/>
      <c r="N38" s="45"/>
      <c r="O38" s="46"/>
      <c r="P38" s="44"/>
      <c r="Q38" s="45"/>
      <c r="R38" s="45"/>
      <c r="S38" s="45"/>
      <c r="T38" s="46"/>
      <c r="U38" s="236" t="s">
        <v>92</v>
      </c>
      <c r="V38" s="256" t="s">
        <v>281</v>
      </c>
      <c r="W38" s="256"/>
      <c r="X38" s="256"/>
      <c r="Y38" s="257"/>
      <c r="Z38" s="45"/>
      <c r="AA38" s="45"/>
      <c r="AB38" s="45"/>
      <c r="AC38" s="45"/>
      <c r="AD38" s="46"/>
    </row>
    <row r="39" spans="1:36" ht="21" customHeight="1" x14ac:dyDescent="0.35">
      <c r="A39" s="47"/>
      <c r="B39" s="45"/>
      <c r="C39" s="45"/>
      <c r="D39" s="45"/>
      <c r="E39" s="46"/>
      <c r="F39" s="44"/>
      <c r="G39" s="45"/>
      <c r="H39" s="45"/>
      <c r="I39" s="45"/>
      <c r="J39" s="46"/>
      <c r="K39" s="44"/>
      <c r="L39" s="45"/>
      <c r="M39" s="45"/>
      <c r="N39" s="45"/>
      <c r="O39" s="46"/>
      <c r="P39" s="44"/>
      <c r="Q39" s="45"/>
      <c r="R39" s="45"/>
      <c r="S39" s="45"/>
      <c r="T39" s="46"/>
      <c r="U39" s="237"/>
      <c r="V39" s="258"/>
      <c r="W39" s="258"/>
      <c r="X39" s="258"/>
      <c r="Y39" s="259"/>
      <c r="Z39" s="45"/>
      <c r="AA39" s="45"/>
      <c r="AB39" s="101" t="s">
        <v>95</v>
      </c>
      <c r="AC39" s="45"/>
      <c r="AD39" s="46"/>
    </row>
    <row r="40" spans="1:36" ht="15" customHeight="1" x14ac:dyDescent="0.25">
      <c r="A40" s="44"/>
      <c r="B40" s="45"/>
      <c r="C40" s="45"/>
      <c r="D40" s="45"/>
      <c r="E40" s="46"/>
      <c r="F40" s="44"/>
      <c r="G40" s="45"/>
      <c r="H40" s="45"/>
      <c r="I40" s="45"/>
      <c r="J40" s="46"/>
      <c r="K40" s="44"/>
      <c r="L40" s="45"/>
      <c r="M40" s="45"/>
      <c r="N40" s="45"/>
      <c r="O40" s="46"/>
      <c r="P40" s="44"/>
      <c r="Q40" s="45"/>
      <c r="R40" s="45"/>
      <c r="S40" s="45"/>
      <c r="T40" s="46"/>
      <c r="U40" s="237"/>
      <c r="V40" s="258"/>
      <c r="W40" s="258"/>
      <c r="X40" s="258"/>
      <c r="Y40" s="259"/>
      <c r="Z40" s="232" t="s">
        <v>97</v>
      </c>
      <c r="AA40" s="232"/>
      <c r="AB40" s="232"/>
      <c r="AC40" s="232"/>
      <c r="AD40" s="233"/>
    </row>
    <row r="41" spans="1:36" ht="15" customHeight="1" x14ac:dyDescent="0.25">
      <c r="A41" s="44"/>
      <c r="B41" s="45"/>
      <c r="C41" s="45"/>
      <c r="D41" s="45"/>
      <c r="E41" s="46"/>
      <c r="F41" s="44"/>
      <c r="G41" s="45"/>
      <c r="H41" s="45"/>
      <c r="I41" s="45"/>
      <c r="J41" s="46"/>
      <c r="K41" s="44"/>
      <c r="L41" s="45"/>
      <c r="M41" s="45"/>
      <c r="N41" s="45"/>
      <c r="O41" s="46"/>
      <c r="P41" s="44"/>
      <c r="Q41" s="45"/>
      <c r="R41" s="45"/>
      <c r="S41" s="45"/>
      <c r="T41" s="46"/>
      <c r="U41" s="237"/>
      <c r="V41" s="258"/>
      <c r="W41" s="258"/>
      <c r="X41" s="258"/>
      <c r="Y41" s="259"/>
      <c r="Z41" s="232"/>
      <c r="AA41" s="232"/>
      <c r="AB41" s="232"/>
      <c r="AC41" s="232"/>
      <c r="AD41" s="233"/>
    </row>
    <row r="42" spans="1:36" ht="15" customHeight="1" x14ac:dyDescent="0.25">
      <c r="A42" s="44"/>
      <c r="B42" s="45"/>
      <c r="C42" s="45"/>
      <c r="D42" s="45"/>
      <c r="E42" s="46"/>
      <c r="F42" s="44"/>
      <c r="G42" s="45"/>
      <c r="H42" s="45"/>
      <c r="I42" s="45"/>
      <c r="J42" s="46"/>
      <c r="K42" s="44"/>
      <c r="L42" s="45"/>
      <c r="M42" s="45"/>
      <c r="N42" s="45"/>
      <c r="O42" s="46"/>
      <c r="P42" s="44"/>
      <c r="Q42" s="45"/>
      <c r="R42" s="45"/>
      <c r="S42" s="45"/>
      <c r="T42" s="46"/>
      <c r="U42" s="237"/>
      <c r="V42" s="258"/>
      <c r="W42" s="258"/>
      <c r="X42" s="258"/>
      <c r="Y42" s="259"/>
      <c r="Z42" s="232"/>
      <c r="AA42" s="232"/>
      <c r="AB42" s="232"/>
      <c r="AC42" s="232"/>
      <c r="AD42" s="233"/>
    </row>
    <row r="43" spans="1:36" ht="15" customHeight="1" x14ac:dyDescent="0.25">
      <c r="A43" s="44"/>
      <c r="B43" s="45"/>
      <c r="C43" s="45"/>
      <c r="D43" s="45"/>
      <c r="E43" s="46"/>
      <c r="F43" s="44"/>
      <c r="G43" s="45"/>
      <c r="H43" s="45"/>
      <c r="I43" s="45"/>
      <c r="J43" s="46"/>
      <c r="K43" s="44"/>
      <c r="L43" s="45"/>
      <c r="M43" s="45"/>
      <c r="N43" s="45"/>
      <c r="O43" s="46"/>
      <c r="P43" s="44"/>
      <c r="Q43" s="45"/>
      <c r="R43" s="45"/>
      <c r="S43" s="45"/>
      <c r="T43" s="46"/>
      <c r="U43" s="237"/>
      <c r="V43" s="258"/>
      <c r="W43" s="258"/>
      <c r="X43" s="258"/>
      <c r="Y43" s="259"/>
      <c r="Z43" s="232"/>
      <c r="AA43" s="232"/>
      <c r="AB43" s="232"/>
      <c r="AC43" s="232"/>
      <c r="AD43" s="233"/>
    </row>
    <row r="44" spans="1:36" ht="18.75" x14ac:dyDescent="0.25">
      <c r="A44" s="44"/>
      <c r="B44" s="45"/>
      <c r="C44" s="45"/>
      <c r="D44" s="45"/>
      <c r="E44" s="46"/>
      <c r="F44" s="239" t="s">
        <v>278</v>
      </c>
      <c r="G44" s="232"/>
      <c r="H44" s="232"/>
      <c r="I44" s="232"/>
      <c r="J44" s="233"/>
      <c r="K44" s="239" t="s">
        <v>278</v>
      </c>
      <c r="L44" s="232"/>
      <c r="M44" s="232"/>
      <c r="N44" s="232"/>
      <c r="O44" s="233"/>
      <c r="P44" s="44"/>
      <c r="Q44" s="45"/>
      <c r="R44" s="45"/>
      <c r="S44" s="45"/>
      <c r="T44" s="46"/>
      <c r="U44" s="237"/>
      <c r="V44" s="258"/>
      <c r="W44" s="258"/>
      <c r="X44" s="258"/>
      <c r="Y44" s="259"/>
      <c r="Z44" s="45"/>
      <c r="AA44" s="45"/>
      <c r="AB44" s="45"/>
      <c r="AC44" s="45"/>
      <c r="AD44" s="46"/>
    </row>
    <row r="45" spans="1:36" x14ac:dyDescent="0.25">
      <c r="A45" s="44"/>
      <c r="B45" s="45"/>
      <c r="C45" s="45"/>
      <c r="D45" s="45"/>
      <c r="E45" s="46"/>
      <c r="F45" s="44"/>
      <c r="G45" s="45"/>
      <c r="H45" s="45"/>
      <c r="I45" s="45"/>
      <c r="J45" s="46"/>
      <c r="K45" s="44"/>
      <c r="L45" s="45"/>
      <c r="M45" s="45"/>
      <c r="N45" s="45"/>
      <c r="O45" s="46"/>
      <c r="P45" s="44"/>
      <c r="Q45" s="45"/>
      <c r="R45" s="45"/>
      <c r="S45" s="45"/>
      <c r="T45" s="46"/>
      <c r="U45" s="237"/>
      <c r="V45" s="258"/>
      <c r="W45" s="258"/>
      <c r="X45" s="258"/>
      <c r="Y45" s="259"/>
      <c r="Z45" s="45"/>
      <c r="AA45" s="45"/>
      <c r="AB45" s="232" t="s">
        <v>399</v>
      </c>
      <c r="AC45" s="232"/>
      <c r="AD45" s="233"/>
    </row>
    <row r="46" spans="1:36" ht="15" customHeight="1" x14ac:dyDescent="0.25">
      <c r="A46" s="44"/>
      <c r="B46" s="45"/>
      <c r="C46" s="45"/>
      <c r="D46" s="45"/>
      <c r="E46" s="46"/>
      <c r="F46" s="44"/>
      <c r="G46" s="45"/>
      <c r="H46" s="45"/>
      <c r="I46" s="45"/>
      <c r="J46" s="46"/>
      <c r="K46" s="44"/>
      <c r="L46" s="45"/>
      <c r="M46" s="45"/>
      <c r="N46" s="45"/>
      <c r="O46" s="46"/>
      <c r="P46" s="44"/>
      <c r="Q46" s="45"/>
      <c r="R46" s="45"/>
      <c r="S46" s="45"/>
      <c r="T46" s="46"/>
      <c r="U46" s="238"/>
      <c r="V46" s="260"/>
      <c r="W46" s="260"/>
      <c r="X46" s="260"/>
      <c r="Y46" s="261"/>
      <c r="Z46" s="45"/>
      <c r="AA46" s="45"/>
      <c r="AB46" s="232"/>
      <c r="AC46" s="232"/>
      <c r="AD46" s="233"/>
      <c r="AF46" s="33"/>
      <c r="AG46" s="33"/>
      <c r="AH46" s="33"/>
      <c r="AI46" s="33"/>
      <c r="AJ46" s="33"/>
    </row>
    <row r="47" spans="1:36" ht="15" customHeight="1" x14ac:dyDescent="0.3">
      <c r="A47" s="44"/>
      <c r="B47" s="45"/>
      <c r="C47" s="45"/>
      <c r="D47" s="45"/>
      <c r="E47" s="46"/>
      <c r="F47" s="44"/>
      <c r="G47" s="45"/>
      <c r="H47" s="45"/>
      <c r="I47" s="45"/>
      <c r="J47" s="46"/>
      <c r="K47" s="44"/>
      <c r="L47" s="45"/>
      <c r="M47" s="45"/>
      <c r="N47" s="45"/>
      <c r="O47" s="46"/>
      <c r="P47" s="44"/>
      <c r="Q47" s="45"/>
      <c r="R47" s="45"/>
      <c r="S47" s="45"/>
      <c r="T47" s="46"/>
      <c r="U47" s="98"/>
      <c r="V47" s="99"/>
      <c r="W47" s="99"/>
      <c r="X47" s="99"/>
      <c r="Y47" s="100"/>
      <c r="Z47" s="234" t="s">
        <v>96</v>
      </c>
      <c r="AA47" s="235"/>
      <c r="AB47" s="232"/>
      <c r="AC47" s="232"/>
      <c r="AD47" s="233"/>
    </row>
    <row r="48" spans="1:36" ht="18.75" x14ac:dyDescent="0.3">
      <c r="A48" s="44"/>
      <c r="B48" s="45"/>
      <c r="C48" s="45"/>
      <c r="D48" s="45"/>
      <c r="E48" s="46"/>
      <c r="F48" s="44"/>
      <c r="G48" s="45"/>
      <c r="H48" s="45"/>
      <c r="I48" s="45"/>
      <c r="J48" s="46"/>
      <c r="K48" s="44"/>
      <c r="L48" s="45"/>
      <c r="M48" s="45"/>
      <c r="N48" s="45"/>
      <c r="O48" s="46"/>
      <c r="P48" s="44"/>
      <c r="Q48" s="45"/>
      <c r="R48" s="45"/>
      <c r="S48" s="45"/>
      <c r="T48" s="46"/>
      <c r="U48" s="239" t="s">
        <v>282</v>
      </c>
      <c r="V48" s="232"/>
      <c r="W48" s="232"/>
      <c r="X48" s="232"/>
      <c r="Y48" s="233"/>
      <c r="Z48" s="77"/>
      <c r="AA48" s="77"/>
      <c r="AB48" s="232"/>
      <c r="AC48" s="232"/>
      <c r="AD48" s="233"/>
    </row>
    <row r="49" spans="1:30" ht="30.75" customHeight="1" x14ac:dyDescent="0.3">
      <c r="A49" s="44"/>
      <c r="B49" s="45"/>
      <c r="C49" s="45"/>
      <c r="D49" s="45"/>
      <c r="E49" s="46"/>
      <c r="F49" s="44"/>
      <c r="G49" s="45"/>
      <c r="H49" s="45"/>
      <c r="I49" s="45"/>
      <c r="J49" s="46"/>
      <c r="K49" s="44"/>
      <c r="L49" s="45"/>
      <c r="M49" s="45"/>
      <c r="N49" s="45"/>
      <c r="O49" s="46"/>
      <c r="P49" s="44"/>
      <c r="Q49" s="45"/>
      <c r="R49" s="45"/>
      <c r="S49" s="45"/>
      <c r="T49" s="46"/>
      <c r="U49" s="239"/>
      <c r="V49" s="232"/>
      <c r="W49" s="232"/>
      <c r="X49" s="232"/>
      <c r="Y49" s="233"/>
      <c r="Z49" s="34"/>
      <c r="AA49" s="99"/>
      <c r="AB49" s="101" t="s">
        <v>395</v>
      </c>
      <c r="AC49" s="99"/>
      <c r="AD49" s="100"/>
    </row>
    <row r="50" spans="1:30" ht="23.25" customHeight="1" x14ac:dyDescent="0.25">
      <c r="A50" s="44"/>
      <c r="B50" s="45"/>
      <c r="C50" s="45"/>
      <c r="D50" s="45"/>
      <c r="E50" s="46"/>
      <c r="F50" s="44"/>
      <c r="G50" s="45"/>
      <c r="H50" s="45"/>
      <c r="I50" s="45"/>
      <c r="J50" s="46"/>
      <c r="K50" s="44"/>
      <c r="L50" s="45"/>
      <c r="M50" s="45"/>
      <c r="N50" s="45"/>
      <c r="O50" s="46"/>
      <c r="P50" s="249" t="s">
        <v>280</v>
      </c>
      <c r="Q50" s="250"/>
      <c r="R50" s="250"/>
      <c r="S50" s="250"/>
      <c r="T50" s="251"/>
      <c r="U50" s="239"/>
      <c r="V50" s="232"/>
      <c r="W50" s="232"/>
      <c r="X50" s="232"/>
      <c r="Y50" s="233"/>
      <c r="Z50" s="239" t="s">
        <v>396</v>
      </c>
      <c r="AA50" s="232"/>
      <c r="AB50" s="232"/>
      <c r="AC50" s="232"/>
      <c r="AD50" s="233"/>
    </row>
    <row r="51" spans="1:30" ht="37.5" customHeight="1" x14ac:dyDescent="0.25">
      <c r="A51" s="44"/>
      <c r="B51" s="45"/>
      <c r="C51" s="45"/>
      <c r="D51" s="45"/>
      <c r="E51" s="46"/>
      <c r="F51" s="44"/>
      <c r="G51" s="45"/>
      <c r="H51" s="45"/>
      <c r="I51" s="45"/>
      <c r="J51" s="46"/>
      <c r="K51" s="44"/>
      <c r="L51" s="45"/>
      <c r="M51" s="45"/>
      <c r="N51" s="45"/>
      <c r="O51" s="46"/>
      <c r="P51" s="249"/>
      <c r="Q51" s="250"/>
      <c r="R51" s="250"/>
      <c r="S51" s="250"/>
      <c r="T51" s="251"/>
      <c r="U51" s="239"/>
      <c r="V51" s="232"/>
      <c r="W51" s="232"/>
      <c r="X51" s="232"/>
      <c r="Y51" s="233"/>
      <c r="Z51" s="239"/>
      <c r="AA51" s="232"/>
      <c r="AB51" s="232"/>
      <c r="AC51" s="232"/>
      <c r="AD51" s="233"/>
    </row>
    <row r="52" spans="1:30" ht="37.5" customHeight="1" thickBot="1" x14ac:dyDescent="0.3">
      <c r="A52" s="68"/>
      <c r="B52" s="69"/>
      <c r="C52" s="69"/>
      <c r="D52" s="69"/>
      <c r="E52" s="70"/>
      <c r="F52" s="68"/>
      <c r="G52" s="69"/>
      <c r="H52" s="69"/>
      <c r="I52" s="69"/>
      <c r="J52" s="70"/>
      <c r="K52" s="68"/>
      <c r="L52" s="69"/>
      <c r="M52" s="69"/>
      <c r="N52" s="69"/>
      <c r="O52" s="70"/>
      <c r="P52" s="102"/>
      <c r="Q52" s="103"/>
      <c r="R52" s="103"/>
      <c r="S52" s="103"/>
      <c r="T52" s="104"/>
      <c r="U52" s="240"/>
      <c r="V52" s="241"/>
      <c r="W52" s="241"/>
      <c r="X52" s="241"/>
      <c r="Y52" s="242"/>
      <c r="Z52" s="240"/>
      <c r="AA52" s="241"/>
      <c r="AB52" s="241"/>
      <c r="AC52" s="241"/>
      <c r="AD52" s="242"/>
    </row>
    <row r="53" spans="1:30" ht="15" customHeight="1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</row>
    <row r="54" spans="1:30" ht="15.75" customHeight="1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99"/>
      <c r="V54" s="99"/>
      <c r="W54" s="99"/>
      <c r="X54" s="99"/>
      <c r="Y54" s="99"/>
      <c r="Z54" s="34"/>
      <c r="AA54" s="34"/>
      <c r="AB54" s="34"/>
    </row>
    <row r="55" spans="1:30" ht="18.75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99"/>
      <c r="V55" s="99"/>
      <c r="W55" s="99"/>
      <c r="X55" s="99"/>
      <c r="Y55" s="99"/>
      <c r="Z55" s="34"/>
      <c r="AA55" s="34"/>
      <c r="AB55" s="34"/>
    </row>
    <row r="56" spans="1:30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Z56" s="34"/>
      <c r="AA56" s="34"/>
      <c r="AB56" s="34"/>
    </row>
    <row r="57" spans="1:30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Z57" s="34"/>
      <c r="AA57" s="34"/>
      <c r="AB57" s="34"/>
    </row>
    <row r="58" spans="1:30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Z58" s="34"/>
      <c r="AA58" s="34"/>
      <c r="AB58" s="34"/>
    </row>
    <row r="59" spans="1:30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Z59" s="34"/>
      <c r="AA59" s="34"/>
      <c r="AB59" s="34"/>
    </row>
    <row r="60" spans="1:30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</row>
    <row r="61" spans="1:30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</row>
    <row r="62" spans="1:30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</row>
    <row r="63" spans="1:30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</row>
    <row r="64" spans="1:30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</row>
    <row r="65" spans="1:21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</row>
    <row r="66" spans="1:21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</row>
    <row r="67" spans="1:2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</row>
    <row r="68" spans="1:21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</row>
    <row r="69" spans="1:2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34"/>
      <c r="O69" s="34"/>
      <c r="P69" s="34"/>
      <c r="Q69" s="34"/>
      <c r="R69" s="34"/>
      <c r="S69" s="34"/>
      <c r="T69" s="34"/>
      <c r="U69" s="34"/>
    </row>
    <row r="70" spans="1:21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</row>
    <row r="73" spans="1:21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</row>
  </sheetData>
  <sheetProtection algorithmName="SHA-512" hashValue="jxl1HE3/hQ/c3ZpDgU9FJM5+nh43+H2eSgTQfogunb9z2z80RJ7Fc8SSYhIvK1kjPspyv/9xtzQtbmZvAz2SVA==" saltValue="9ctrLFUZ8iRDymbRZQPUjQ==" spinCount="100000" sheet="1" objects="1" scenarios="1"/>
  <mergeCells count="25">
    <mergeCell ref="P50:T51"/>
    <mergeCell ref="A3:B7"/>
    <mergeCell ref="V38:Y46"/>
    <mergeCell ref="A1:AD2"/>
    <mergeCell ref="C3:AD7"/>
    <mergeCell ref="U21:Y25"/>
    <mergeCell ref="U18:Y20"/>
    <mergeCell ref="K18:O20"/>
    <mergeCell ref="A18:E18"/>
    <mergeCell ref="P18:T20"/>
    <mergeCell ref="Z40:AD43"/>
    <mergeCell ref="F44:J44"/>
    <mergeCell ref="K44:O44"/>
    <mergeCell ref="U30:V32"/>
    <mergeCell ref="U38:U46"/>
    <mergeCell ref="U48:Y52"/>
    <mergeCell ref="V33:Y37"/>
    <mergeCell ref="U33:U37"/>
    <mergeCell ref="Z29:AD31"/>
    <mergeCell ref="Z50:AD52"/>
    <mergeCell ref="Z18:AD18"/>
    <mergeCell ref="AB20:AD26"/>
    <mergeCell ref="AB45:AD48"/>
    <mergeCell ref="Z47:AA47"/>
    <mergeCell ref="W26:Y29"/>
  </mergeCells>
  <hyperlinks>
    <hyperlink ref="A18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CC174"/>
  <sheetViews>
    <sheetView view="pageBreakPreview" zoomScale="70" zoomScaleNormal="100" zoomScaleSheetLayoutView="70" workbookViewId="0">
      <pane xSplit="1" ySplit="7" topLeftCell="B75" activePane="bottomRight" state="frozen"/>
      <selection pane="topRight" activeCell="B1" sqref="B1"/>
      <selection pane="bottomLeft" activeCell="A2" sqref="A2"/>
      <selection pane="bottomRight" activeCell="A43" sqref="A43:XFD172"/>
    </sheetView>
  </sheetViews>
  <sheetFormatPr baseColWidth="10" defaultRowHeight="15" outlineLevelRow="1" x14ac:dyDescent="0.25"/>
  <cols>
    <col min="1" max="1" width="105.42578125" bestFit="1" customWidth="1"/>
    <col min="2" max="31" width="9.28515625" style="108" customWidth="1"/>
    <col min="32" max="34" width="11.42578125" style="105" hidden="1" customWidth="1"/>
    <col min="35" max="38" width="11.42578125" hidden="1" customWidth="1"/>
    <col min="39" max="39" width="11.42578125" style="105" hidden="1" customWidth="1"/>
    <col min="40" max="40" width="11.42578125" hidden="1" customWidth="1"/>
    <col min="41" max="42" width="11.42578125" style="105" hidden="1" customWidth="1"/>
    <col min="43" max="43" width="11.42578125" style="105" customWidth="1"/>
    <col min="44" max="16384" width="11.42578125" style="105"/>
  </cols>
  <sheetData>
    <row r="1" spans="1:81" ht="15" customHeight="1" x14ac:dyDescent="0.25">
      <c r="A1" s="276" t="s">
        <v>358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49"/>
      <c r="AG1" s="149"/>
      <c r="AH1" s="149"/>
      <c r="AI1" s="105"/>
      <c r="AJ1" s="105"/>
      <c r="AK1" s="105"/>
      <c r="AL1" s="105"/>
      <c r="AM1" s="149"/>
      <c r="AN1" s="105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</row>
    <row r="2" spans="1:81" ht="36" customHeight="1" x14ac:dyDescent="0.25">
      <c r="A2" s="276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49"/>
      <c r="AG2" s="149"/>
      <c r="AH2" s="149"/>
      <c r="AI2" s="105"/>
      <c r="AJ2" s="105"/>
      <c r="AK2" s="105"/>
      <c r="AL2" s="105"/>
      <c r="AM2" s="149"/>
      <c r="AN2" s="105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</row>
    <row r="3" spans="1:81" ht="15.75" thickBot="1" x14ac:dyDescent="0.3">
      <c r="A3" s="35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I3" s="105"/>
      <c r="AJ3" s="105"/>
      <c r="AK3" s="105"/>
      <c r="AL3" s="105"/>
      <c r="AN3" s="105"/>
    </row>
    <row r="4" spans="1:81" ht="23.25" customHeight="1" thickBot="1" x14ac:dyDescent="0.3">
      <c r="A4" s="159" t="s">
        <v>397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I4" s="105"/>
      <c r="AJ4" s="105"/>
      <c r="AK4" s="105"/>
      <c r="AL4" s="105"/>
      <c r="AN4" s="105"/>
    </row>
    <row r="5" spans="1:81" ht="32.25" thickBot="1" x14ac:dyDescent="0.3">
      <c r="A5" s="158">
        <f>SUM(B174:AE174)</f>
        <v>0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I5" s="105"/>
      <c r="AJ5" s="105"/>
      <c r="AK5" s="105"/>
      <c r="AL5" s="105"/>
      <c r="AN5" s="105"/>
    </row>
    <row r="6" spans="1:81" x14ac:dyDescent="0.25">
      <c r="A6" s="35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I6" s="105"/>
      <c r="AJ6" s="105"/>
      <c r="AK6" s="105"/>
      <c r="AL6" s="105"/>
      <c r="AN6" s="105"/>
    </row>
    <row r="7" spans="1:81" s="114" customFormat="1" ht="42" customHeight="1" x14ac:dyDescent="0.25">
      <c r="A7" s="111"/>
      <c r="B7" s="112" t="s">
        <v>63</v>
      </c>
      <c r="C7" s="113" t="s">
        <v>64</v>
      </c>
      <c r="D7" s="112" t="s">
        <v>65</v>
      </c>
      <c r="E7" s="113" t="s">
        <v>66</v>
      </c>
      <c r="F7" s="112" t="s">
        <v>67</v>
      </c>
      <c r="G7" s="113" t="s">
        <v>68</v>
      </c>
      <c r="H7" s="112" t="s">
        <v>69</v>
      </c>
      <c r="I7" s="113" t="s">
        <v>70</v>
      </c>
      <c r="J7" s="112" t="s">
        <v>71</v>
      </c>
      <c r="K7" s="113" t="s">
        <v>72</v>
      </c>
      <c r="L7" s="112" t="s">
        <v>73</v>
      </c>
      <c r="M7" s="113" t="s">
        <v>74</v>
      </c>
      <c r="N7" s="112" t="s">
        <v>75</v>
      </c>
      <c r="O7" s="113" t="s">
        <v>76</v>
      </c>
      <c r="P7" s="112" t="s">
        <v>77</v>
      </c>
      <c r="Q7" s="113" t="s">
        <v>98</v>
      </c>
      <c r="R7" s="112" t="s">
        <v>99</v>
      </c>
      <c r="S7" s="113" t="s">
        <v>100</v>
      </c>
      <c r="T7" s="112" t="s">
        <v>101</v>
      </c>
      <c r="U7" s="113" t="s">
        <v>102</v>
      </c>
      <c r="V7" s="112" t="s">
        <v>103</v>
      </c>
      <c r="W7" s="113" t="s">
        <v>104</v>
      </c>
      <c r="X7" s="112" t="s">
        <v>105</v>
      </c>
      <c r="Y7" s="113" t="s">
        <v>106</v>
      </c>
      <c r="Z7" s="112" t="s">
        <v>107</v>
      </c>
      <c r="AA7" s="113" t="s">
        <v>108</v>
      </c>
      <c r="AB7" s="112" t="s">
        <v>109</v>
      </c>
      <c r="AC7" s="113" t="s">
        <v>110</v>
      </c>
      <c r="AD7" s="112" t="s">
        <v>111</v>
      </c>
      <c r="AE7" s="113" t="s">
        <v>112</v>
      </c>
      <c r="AF7" s="114" t="s">
        <v>81</v>
      </c>
      <c r="AG7" s="114" t="s">
        <v>92</v>
      </c>
      <c r="AH7" s="114" t="s">
        <v>363</v>
      </c>
      <c r="AM7" s="275" t="s">
        <v>364</v>
      </c>
      <c r="AN7" s="275"/>
    </row>
    <row r="8" spans="1:81" x14ac:dyDescent="0.25">
      <c r="A8" s="110" t="s">
        <v>113</v>
      </c>
      <c r="B8" s="151"/>
      <c r="C8" s="151"/>
      <c r="D8" s="345"/>
      <c r="E8" s="345"/>
      <c r="F8" s="345"/>
      <c r="G8" s="345"/>
      <c r="H8" s="345"/>
      <c r="I8" s="345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  <c r="AF8" s="157">
        <f>SUM(AF9:AF42)</f>
        <v>0</v>
      </c>
      <c r="AG8" s="157">
        <f t="shared" ref="AG8:AH8" si="0">SUM(AG9:AG42)</f>
        <v>0</v>
      </c>
      <c r="AH8" s="157">
        <f t="shared" si="0"/>
        <v>0</v>
      </c>
      <c r="AP8" s="105">
        <v>34</v>
      </c>
    </row>
    <row r="9" spans="1:81" hidden="1" outlineLevel="1" x14ac:dyDescent="0.25">
      <c r="A9" s="106" t="s">
        <v>114</v>
      </c>
      <c r="B9" s="152"/>
      <c r="C9" s="152"/>
      <c r="D9" s="347"/>
      <c r="E9" s="347"/>
      <c r="F9" s="347"/>
      <c r="G9" s="347"/>
      <c r="H9" s="347"/>
      <c r="I9" s="347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105">
        <f>COUNTIF($B9:$AE9,"X")</f>
        <v>0</v>
      </c>
      <c r="AG9" s="105">
        <f>COUNTIF($B9:$AE9,"R")</f>
        <v>0</v>
      </c>
      <c r="AH9" s="105">
        <f>SUM(AF9:AG9)</f>
        <v>0</v>
      </c>
      <c r="AL9" t="str">
        <f t="shared" ref="AL9:AL72" si="1">+A9</f>
        <v>Addiction : entretien de détection rapide et intervention brève</v>
      </c>
      <c r="AM9" s="105">
        <f t="shared" ref="AM9:AM42" si="2">AF9</f>
        <v>0</v>
      </c>
      <c r="AN9">
        <f>RANK(AM9,AM9:AM171,0)</f>
        <v>1</v>
      </c>
      <c r="AO9" s="105" t="b">
        <f>IF(AND(AN9&gt;0,AN9&lt;11,AM9&gt;0),TRUE,FALSE)</f>
        <v>0</v>
      </c>
    </row>
    <row r="10" spans="1:81" hidden="1" outlineLevel="1" x14ac:dyDescent="0.25">
      <c r="A10" s="107" t="s">
        <v>115</v>
      </c>
      <c r="B10" s="153"/>
      <c r="C10" s="153"/>
      <c r="D10" s="349"/>
      <c r="E10" s="349"/>
      <c r="F10" s="349"/>
      <c r="G10" s="349"/>
      <c r="H10" s="349"/>
      <c r="I10" s="349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50"/>
      <c r="AE10" s="350"/>
      <c r="AF10" s="105">
        <f t="shared" ref="AF10:AF73" si="3">COUNTIF($B10:$AE10,"X")</f>
        <v>0</v>
      </c>
      <c r="AG10" s="105">
        <f t="shared" ref="AG10:AG73" si="4">COUNTIF($B10:$AE10,"R")</f>
        <v>0</v>
      </c>
      <c r="AH10" s="105">
        <f t="shared" ref="AH10:AH73" si="5">SUM(AF10:AG10)</f>
        <v>0</v>
      </c>
      <c r="AL10" t="str">
        <f t="shared" si="1"/>
        <v>Alcoolodépendance : entretien de détection rapide et intervention brève</v>
      </c>
      <c r="AM10" s="105">
        <f t="shared" si="2"/>
        <v>0</v>
      </c>
      <c r="AN10">
        <f t="shared" ref="AN10:AN73" si="6">RANK(AM10,AM10:AM172,0)</f>
        <v>1</v>
      </c>
      <c r="AO10" s="105" t="b">
        <f t="shared" ref="AO10:AO73" si="7">IF(AND(AN10&gt;0,AN10&lt;11,AM10&gt;0),TRUE,FALSE)</f>
        <v>0</v>
      </c>
    </row>
    <row r="11" spans="1:81" hidden="1" outlineLevel="1" x14ac:dyDescent="0.25">
      <c r="A11" s="106" t="s">
        <v>116</v>
      </c>
      <c r="B11" s="152"/>
      <c r="C11" s="152"/>
      <c r="D11" s="347"/>
      <c r="E11" s="347"/>
      <c r="F11" s="347"/>
      <c r="G11" s="347"/>
      <c r="H11" s="347"/>
      <c r="I11" s="347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105">
        <f t="shared" si="3"/>
        <v>0</v>
      </c>
      <c r="AG11" s="105">
        <f t="shared" si="4"/>
        <v>0</v>
      </c>
      <c r="AH11" s="105">
        <f t="shared" si="5"/>
        <v>0</v>
      </c>
      <c r="AL11" t="str">
        <f t="shared" si="1"/>
        <v>Aminoside et administration en dose journalière unique</v>
      </c>
      <c r="AM11" s="105">
        <f t="shared" si="2"/>
        <v>0</v>
      </c>
      <c r="AN11">
        <f t="shared" si="6"/>
        <v>1</v>
      </c>
      <c r="AO11" s="105" t="b">
        <f t="shared" si="7"/>
        <v>0</v>
      </c>
    </row>
    <row r="12" spans="1:81" hidden="1" outlineLevel="1" x14ac:dyDescent="0.25">
      <c r="A12" s="107" t="s">
        <v>117</v>
      </c>
      <c r="B12" s="153"/>
      <c r="C12" s="153"/>
      <c r="D12" s="349"/>
      <c r="E12" s="349"/>
      <c r="F12" s="349"/>
      <c r="G12" s="349"/>
      <c r="H12" s="349"/>
      <c r="I12" s="349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105">
        <f t="shared" si="3"/>
        <v>0</v>
      </c>
      <c r="AG12" s="105">
        <f t="shared" si="4"/>
        <v>0</v>
      </c>
      <c r="AH12" s="105">
        <f t="shared" si="5"/>
        <v>0</v>
      </c>
      <c r="AL12" t="str">
        <f t="shared" si="1"/>
        <v>Aminosides et vancomycine : suivi thérapeutique pharmacologique</v>
      </c>
      <c r="AM12" s="105">
        <f t="shared" si="2"/>
        <v>0</v>
      </c>
      <c r="AN12">
        <f t="shared" si="6"/>
        <v>1</v>
      </c>
      <c r="AO12" s="105" t="b">
        <f t="shared" si="7"/>
        <v>0</v>
      </c>
    </row>
    <row r="13" spans="1:81" hidden="1" outlineLevel="1" x14ac:dyDescent="0.25">
      <c r="A13" s="106" t="s">
        <v>118</v>
      </c>
      <c r="B13" s="152"/>
      <c r="C13" s="152"/>
      <c r="D13" s="347"/>
      <c r="E13" s="347"/>
      <c r="F13" s="347"/>
      <c r="G13" s="347"/>
      <c r="H13" s="347"/>
      <c r="I13" s="347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105">
        <f t="shared" si="3"/>
        <v>0</v>
      </c>
      <c r="AG13" s="105">
        <f t="shared" si="4"/>
        <v>0</v>
      </c>
      <c r="AH13" s="105">
        <f t="shared" si="5"/>
        <v>0</v>
      </c>
      <c r="AL13" t="str">
        <f t="shared" si="1"/>
        <v>Antalgie et opiacés : rotation des opiacés et équianalgésie</v>
      </c>
      <c r="AM13" s="105">
        <f t="shared" si="2"/>
        <v>0</v>
      </c>
      <c r="AN13">
        <f t="shared" si="6"/>
        <v>1</v>
      </c>
      <c r="AO13" s="105" t="b">
        <f t="shared" si="7"/>
        <v>0</v>
      </c>
    </row>
    <row r="14" spans="1:81" hidden="1" outlineLevel="1" x14ac:dyDescent="0.25">
      <c r="A14" s="107" t="s">
        <v>119</v>
      </c>
      <c r="B14" s="153"/>
      <c r="C14" s="153"/>
      <c r="D14" s="349"/>
      <c r="E14" s="349"/>
      <c r="F14" s="349"/>
      <c r="G14" s="349"/>
      <c r="H14" s="349"/>
      <c r="I14" s="349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105">
        <f t="shared" si="3"/>
        <v>0</v>
      </c>
      <c r="AG14" s="105">
        <f t="shared" si="4"/>
        <v>0</v>
      </c>
      <c r="AH14" s="105">
        <f t="shared" si="5"/>
        <v>0</v>
      </c>
      <c r="AL14" t="str">
        <f t="shared" si="1"/>
        <v>Antibiothérapie par voie parentérale : réévaluation de la voie d'administration</v>
      </c>
      <c r="AM14" s="105">
        <f t="shared" si="2"/>
        <v>0</v>
      </c>
      <c r="AN14">
        <f t="shared" si="6"/>
        <v>1</v>
      </c>
      <c r="AO14" s="105" t="b">
        <f t="shared" si="7"/>
        <v>0</v>
      </c>
    </row>
    <row r="15" spans="1:81" hidden="1" outlineLevel="1" x14ac:dyDescent="0.25">
      <c r="A15" s="106" t="s">
        <v>120</v>
      </c>
      <c r="B15" s="152"/>
      <c r="C15" s="152"/>
      <c r="D15" s="347"/>
      <c r="E15" s="347"/>
      <c r="F15" s="347"/>
      <c r="G15" s="347"/>
      <c r="H15" s="347"/>
      <c r="I15" s="347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105">
        <f t="shared" si="3"/>
        <v>0</v>
      </c>
      <c r="AG15" s="105">
        <f t="shared" si="4"/>
        <v>0</v>
      </c>
      <c r="AH15" s="105">
        <f t="shared" si="5"/>
        <v>0</v>
      </c>
      <c r="AL15" t="str">
        <f t="shared" si="1"/>
        <v>Anticoagulant : modalité d'administration</v>
      </c>
      <c r="AM15" s="105">
        <f t="shared" si="2"/>
        <v>0</v>
      </c>
      <c r="AN15">
        <f t="shared" si="6"/>
        <v>1</v>
      </c>
      <c r="AO15" s="105" t="b">
        <f t="shared" si="7"/>
        <v>0</v>
      </c>
    </row>
    <row r="16" spans="1:81" hidden="1" outlineLevel="1" x14ac:dyDescent="0.25">
      <c r="A16" s="107" t="s">
        <v>121</v>
      </c>
      <c r="B16" s="153"/>
      <c r="C16" s="153"/>
      <c r="D16" s="349"/>
      <c r="E16" s="349"/>
      <c r="F16" s="349"/>
      <c r="G16" s="349"/>
      <c r="H16" s="349"/>
      <c r="I16" s="349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105">
        <f t="shared" si="3"/>
        <v>0</v>
      </c>
      <c r="AG16" s="105">
        <f t="shared" si="4"/>
        <v>0</v>
      </c>
      <c r="AH16" s="105">
        <f t="shared" si="5"/>
        <v>0</v>
      </c>
      <c r="AL16" t="str">
        <f t="shared" si="1"/>
        <v>Anticogulation : démarrer éducation thérapeutique</v>
      </c>
      <c r="AM16" s="105">
        <f t="shared" si="2"/>
        <v>0</v>
      </c>
      <c r="AN16">
        <f t="shared" si="6"/>
        <v>1</v>
      </c>
      <c r="AO16" s="105" t="b">
        <f t="shared" si="7"/>
        <v>0</v>
      </c>
    </row>
    <row r="17" spans="1:41" hidden="1" outlineLevel="1" x14ac:dyDescent="0.25">
      <c r="A17" s="106" t="s">
        <v>122</v>
      </c>
      <c r="B17" s="152"/>
      <c r="C17" s="152"/>
      <c r="D17" s="347"/>
      <c r="E17" s="347"/>
      <c r="F17" s="347"/>
      <c r="G17" s="347"/>
      <c r="H17" s="347"/>
      <c r="I17" s="347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105">
        <f t="shared" si="3"/>
        <v>0</v>
      </c>
      <c r="AG17" s="105">
        <f t="shared" si="4"/>
        <v>0</v>
      </c>
      <c r="AH17" s="105">
        <f t="shared" si="5"/>
        <v>0</v>
      </c>
      <c r="AL17" t="str">
        <f t="shared" si="1"/>
        <v>Antivitaminiques K : administration appropriée de vitamine K1</v>
      </c>
      <c r="AM17" s="105">
        <f t="shared" si="2"/>
        <v>0</v>
      </c>
      <c r="AN17">
        <f t="shared" si="6"/>
        <v>1</v>
      </c>
      <c r="AO17" s="105" t="b">
        <f t="shared" si="7"/>
        <v>0</v>
      </c>
    </row>
    <row r="18" spans="1:41" hidden="1" outlineLevel="1" x14ac:dyDescent="0.25">
      <c r="A18" s="107" t="s">
        <v>123</v>
      </c>
      <c r="B18" s="153"/>
      <c r="C18" s="153"/>
      <c r="D18" s="349"/>
      <c r="E18" s="349"/>
      <c r="F18" s="349"/>
      <c r="G18" s="349"/>
      <c r="H18" s="349"/>
      <c r="I18" s="349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50"/>
      <c r="AD18" s="350"/>
      <c r="AE18" s="350"/>
      <c r="AF18" s="105">
        <f t="shared" si="3"/>
        <v>0</v>
      </c>
      <c r="AG18" s="105">
        <f t="shared" si="4"/>
        <v>0</v>
      </c>
      <c r="AH18" s="105">
        <f t="shared" si="5"/>
        <v>0</v>
      </c>
      <c r="AL18" t="str">
        <f t="shared" si="1"/>
        <v>AOD : Adapter la dose à la fonction rénale</v>
      </c>
      <c r="AM18" s="105">
        <f t="shared" si="2"/>
        <v>0</v>
      </c>
      <c r="AN18">
        <f t="shared" si="6"/>
        <v>1</v>
      </c>
      <c r="AO18" s="105" t="b">
        <f t="shared" si="7"/>
        <v>0</v>
      </c>
    </row>
    <row r="19" spans="1:41" hidden="1" outlineLevel="1" x14ac:dyDescent="0.25">
      <c r="A19" s="106" t="s">
        <v>124</v>
      </c>
      <c r="B19" s="152"/>
      <c r="C19" s="152"/>
      <c r="D19" s="347"/>
      <c r="E19" s="347"/>
      <c r="F19" s="347"/>
      <c r="G19" s="347"/>
      <c r="H19" s="347"/>
      <c r="I19" s="347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105">
        <f t="shared" si="3"/>
        <v>0</v>
      </c>
      <c r="AG19" s="105">
        <f t="shared" si="4"/>
        <v>0</v>
      </c>
      <c r="AH19" s="105">
        <f t="shared" si="5"/>
        <v>0</v>
      </c>
      <c r="AL19" t="str">
        <f t="shared" si="1"/>
        <v>Arythmie / FA : si traitement par digoxine, adapter les doses</v>
      </c>
      <c r="AM19" s="105">
        <f t="shared" si="2"/>
        <v>0</v>
      </c>
      <c r="AN19">
        <f t="shared" si="6"/>
        <v>1</v>
      </c>
      <c r="AO19" s="105" t="b">
        <f t="shared" si="7"/>
        <v>0</v>
      </c>
    </row>
    <row r="20" spans="1:41" hidden="1" outlineLevel="1" x14ac:dyDescent="0.25">
      <c r="A20" s="107" t="s">
        <v>125</v>
      </c>
      <c r="B20" s="153"/>
      <c r="C20" s="153"/>
      <c r="D20" s="349"/>
      <c r="E20" s="349"/>
      <c r="F20" s="349"/>
      <c r="G20" s="349"/>
      <c r="H20" s="349"/>
      <c r="I20" s="349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  <c r="AA20" s="350"/>
      <c r="AB20" s="350"/>
      <c r="AC20" s="350"/>
      <c r="AD20" s="350"/>
      <c r="AE20" s="350"/>
      <c r="AF20" s="105">
        <f t="shared" si="3"/>
        <v>0</v>
      </c>
      <c r="AG20" s="105">
        <f t="shared" si="4"/>
        <v>0</v>
      </c>
      <c r="AH20" s="105">
        <f t="shared" si="5"/>
        <v>0</v>
      </c>
      <c r="AL20" t="str">
        <f t="shared" si="1"/>
        <v>Cardiopathie ischémique : démarrer mesures hygiéno-diététiques</v>
      </c>
      <c r="AM20" s="105">
        <f t="shared" si="2"/>
        <v>0</v>
      </c>
      <c r="AN20">
        <f t="shared" si="6"/>
        <v>1</v>
      </c>
      <c r="AO20" s="105" t="b">
        <f t="shared" si="7"/>
        <v>0</v>
      </c>
    </row>
    <row r="21" spans="1:41" hidden="1" outlineLevel="1" x14ac:dyDescent="0.25">
      <c r="A21" s="106" t="s">
        <v>126</v>
      </c>
      <c r="B21" s="152"/>
      <c r="C21" s="152"/>
      <c r="D21" s="347"/>
      <c r="E21" s="347"/>
      <c r="F21" s="347"/>
      <c r="G21" s="347"/>
      <c r="H21" s="347"/>
      <c r="I21" s="347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105">
        <f t="shared" si="3"/>
        <v>0</v>
      </c>
      <c r="AG21" s="105">
        <f t="shared" si="4"/>
        <v>0</v>
      </c>
      <c r="AH21" s="105">
        <f t="shared" si="5"/>
        <v>0</v>
      </c>
      <c r="AL21" t="str">
        <f t="shared" si="1"/>
        <v>Corticostéroïde au long cours : démarrer éducation thérapeutique</v>
      </c>
      <c r="AM21" s="105">
        <f t="shared" si="2"/>
        <v>0</v>
      </c>
      <c r="AN21">
        <f t="shared" si="6"/>
        <v>1</v>
      </c>
      <c r="AO21" s="105" t="b">
        <f t="shared" si="7"/>
        <v>0</v>
      </c>
    </row>
    <row r="22" spans="1:41" hidden="1" outlineLevel="1" x14ac:dyDescent="0.25">
      <c r="A22" s="107" t="s">
        <v>127</v>
      </c>
      <c r="B22" s="153"/>
      <c r="C22" s="153"/>
      <c r="D22" s="349"/>
      <c r="E22" s="349"/>
      <c r="F22" s="349"/>
      <c r="G22" s="349"/>
      <c r="H22" s="349"/>
      <c r="I22" s="349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350"/>
      <c r="AD22" s="350"/>
      <c r="AE22" s="350"/>
      <c r="AF22" s="105">
        <f t="shared" si="3"/>
        <v>0</v>
      </c>
      <c r="AG22" s="105">
        <f t="shared" si="4"/>
        <v>0</v>
      </c>
      <c r="AH22" s="105">
        <f t="shared" si="5"/>
        <v>0</v>
      </c>
      <c r="AL22" t="str">
        <f t="shared" si="1"/>
        <v>Diabète : corticostéroïde et surveillance des glycémies</v>
      </c>
      <c r="AM22" s="105">
        <f t="shared" si="2"/>
        <v>0</v>
      </c>
      <c r="AN22">
        <f t="shared" si="6"/>
        <v>1</v>
      </c>
      <c r="AO22" s="105" t="b">
        <f t="shared" si="7"/>
        <v>0</v>
      </c>
    </row>
    <row r="23" spans="1:41" hidden="1" outlineLevel="1" x14ac:dyDescent="0.25">
      <c r="A23" s="106" t="s">
        <v>128</v>
      </c>
      <c r="B23" s="152"/>
      <c r="C23" s="152"/>
      <c r="D23" s="347"/>
      <c r="E23" s="347"/>
      <c r="F23" s="347"/>
      <c r="G23" s="347"/>
      <c r="H23" s="347"/>
      <c r="I23" s="347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105">
        <f t="shared" si="3"/>
        <v>0</v>
      </c>
      <c r="AG23" s="105">
        <f t="shared" si="4"/>
        <v>0</v>
      </c>
      <c r="AH23" s="105">
        <f t="shared" si="5"/>
        <v>0</v>
      </c>
      <c r="AL23" t="str">
        <f t="shared" si="1"/>
        <v>Diabète et sulfonylurée : suivi des glycémies si situation instable</v>
      </c>
      <c r="AM23" s="105">
        <f t="shared" si="2"/>
        <v>0</v>
      </c>
      <c r="AN23">
        <f t="shared" si="6"/>
        <v>1</v>
      </c>
      <c r="AO23" s="105" t="b">
        <f t="shared" si="7"/>
        <v>0</v>
      </c>
    </row>
    <row r="24" spans="1:41" hidden="1" outlineLevel="1" x14ac:dyDescent="0.25">
      <c r="A24" s="107" t="s">
        <v>129</v>
      </c>
      <c r="B24" s="153"/>
      <c r="C24" s="153"/>
      <c r="D24" s="349"/>
      <c r="E24" s="349"/>
      <c r="F24" s="349"/>
      <c r="G24" s="349"/>
      <c r="H24" s="349"/>
      <c r="I24" s="349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105">
        <f t="shared" si="3"/>
        <v>0</v>
      </c>
      <c r="AG24" s="105">
        <f t="shared" si="4"/>
        <v>0</v>
      </c>
      <c r="AH24" s="105">
        <f t="shared" si="5"/>
        <v>0</v>
      </c>
      <c r="AL24" t="str">
        <f t="shared" si="1"/>
        <v>Diabète et IR : adapter les doses d'antidiabétiques</v>
      </c>
      <c r="AM24" s="105">
        <f t="shared" si="2"/>
        <v>0</v>
      </c>
      <c r="AN24">
        <f t="shared" si="6"/>
        <v>1</v>
      </c>
      <c r="AO24" s="105" t="b">
        <f t="shared" si="7"/>
        <v>0</v>
      </c>
    </row>
    <row r="25" spans="1:41" hidden="1" outlineLevel="1" x14ac:dyDescent="0.25">
      <c r="A25" s="106" t="s">
        <v>130</v>
      </c>
      <c r="B25" s="152"/>
      <c r="C25" s="152"/>
      <c r="D25" s="347"/>
      <c r="E25" s="347"/>
      <c r="F25" s="347"/>
      <c r="G25" s="347"/>
      <c r="H25" s="347"/>
      <c r="I25" s="347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105">
        <f t="shared" si="3"/>
        <v>0</v>
      </c>
      <c r="AG25" s="105">
        <f t="shared" si="4"/>
        <v>0</v>
      </c>
      <c r="AH25" s="105">
        <f t="shared" si="5"/>
        <v>0</v>
      </c>
      <c r="AL25" t="str">
        <f t="shared" si="1"/>
        <v>Diabète ou protéinurie et HTA : démarrer IECA ou ARAII et inhibiteur calcique ou diurétique thiazidique.</v>
      </c>
      <c r="AM25" s="105">
        <f t="shared" si="2"/>
        <v>0</v>
      </c>
      <c r="AN25">
        <f t="shared" si="6"/>
        <v>1</v>
      </c>
      <c r="AO25" s="105" t="b">
        <f t="shared" si="7"/>
        <v>0</v>
      </c>
    </row>
    <row r="26" spans="1:41" hidden="1" outlineLevel="1" x14ac:dyDescent="0.25">
      <c r="A26" s="107" t="s">
        <v>131</v>
      </c>
      <c r="B26" s="153"/>
      <c r="C26" s="153"/>
      <c r="D26" s="349"/>
      <c r="E26" s="349"/>
      <c r="F26" s="349"/>
      <c r="G26" s="349"/>
      <c r="H26" s="349"/>
      <c r="I26" s="349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  <c r="AA26" s="350"/>
      <c r="AB26" s="350"/>
      <c r="AC26" s="350"/>
      <c r="AD26" s="350"/>
      <c r="AE26" s="350"/>
      <c r="AF26" s="105">
        <f t="shared" si="3"/>
        <v>0</v>
      </c>
      <c r="AG26" s="105">
        <f t="shared" si="4"/>
        <v>0</v>
      </c>
      <c r="AH26" s="105">
        <f t="shared" si="5"/>
        <v>0</v>
      </c>
      <c r="AL26" t="str">
        <f t="shared" si="1"/>
        <v>Diarrhées nosocomiale ou post-antibiotique : recherche de Clostridium D.</v>
      </c>
      <c r="AM26" s="105">
        <f t="shared" si="2"/>
        <v>0</v>
      </c>
      <c r="AN26">
        <f t="shared" si="6"/>
        <v>1</v>
      </c>
      <c r="AO26" s="105" t="b">
        <f t="shared" si="7"/>
        <v>0</v>
      </c>
    </row>
    <row r="27" spans="1:41" hidden="1" outlineLevel="1" x14ac:dyDescent="0.25">
      <c r="A27" s="106" t="s">
        <v>132</v>
      </c>
      <c r="B27" s="152"/>
      <c r="C27" s="152"/>
      <c r="D27" s="347"/>
      <c r="E27" s="347"/>
      <c r="F27" s="347"/>
      <c r="G27" s="347"/>
      <c r="H27" s="347"/>
      <c r="I27" s="347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105">
        <f t="shared" si="3"/>
        <v>0</v>
      </c>
      <c r="AG27" s="105">
        <f t="shared" si="4"/>
        <v>0</v>
      </c>
      <c r="AH27" s="105">
        <f t="shared" si="5"/>
        <v>0</v>
      </c>
      <c r="AL27" t="str">
        <f t="shared" si="1"/>
        <v>Dysthyroïdie : médicaments induisant une hypo ou hyperthyroïdie</v>
      </c>
      <c r="AM27" s="105">
        <f t="shared" si="2"/>
        <v>0</v>
      </c>
      <c r="AN27">
        <f t="shared" si="6"/>
        <v>1</v>
      </c>
      <c r="AO27" s="105" t="b">
        <f t="shared" si="7"/>
        <v>0</v>
      </c>
    </row>
    <row r="28" spans="1:41" hidden="1" outlineLevel="1" x14ac:dyDescent="0.25">
      <c r="A28" s="107" t="s">
        <v>133</v>
      </c>
      <c r="B28" s="153"/>
      <c r="C28" s="153"/>
      <c r="D28" s="349"/>
      <c r="E28" s="349"/>
      <c r="F28" s="349"/>
      <c r="G28" s="349"/>
      <c r="H28" s="349"/>
      <c r="I28" s="349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105">
        <f t="shared" si="3"/>
        <v>0</v>
      </c>
      <c r="AG28" s="105">
        <f t="shared" si="4"/>
        <v>0</v>
      </c>
      <c r="AH28" s="105">
        <f t="shared" si="5"/>
        <v>0</v>
      </c>
      <c r="AL28" t="str">
        <f t="shared" si="1"/>
        <v>Hypothyroïdie : levothyroxine et modalités de prise</v>
      </c>
      <c r="AM28" s="105">
        <f t="shared" si="2"/>
        <v>0</v>
      </c>
      <c r="AN28">
        <f t="shared" si="6"/>
        <v>1</v>
      </c>
      <c r="AO28" s="105" t="b">
        <f t="shared" si="7"/>
        <v>0</v>
      </c>
    </row>
    <row r="29" spans="1:41" hidden="1" outlineLevel="1" x14ac:dyDescent="0.25">
      <c r="A29" s="106" t="s">
        <v>134</v>
      </c>
      <c r="B29" s="152"/>
      <c r="C29" s="152"/>
      <c r="D29" s="347"/>
      <c r="E29" s="347"/>
      <c r="F29" s="347"/>
      <c r="G29" s="347"/>
      <c r="H29" s="347"/>
      <c r="I29" s="347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105">
        <f t="shared" si="3"/>
        <v>0</v>
      </c>
      <c r="AG29" s="105">
        <f t="shared" si="4"/>
        <v>0</v>
      </c>
      <c r="AH29" s="105">
        <f t="shared" si="5"/>
        <v>0</v>
      </c>
      <c r="AL29" t="str">
        <f t="shared" si="1"/>
        <v>Hypothyroïdie : suivre TSH dans les 6 semaines après modification de posologie ou une initation de traitement de</v>
      </c>
      <c r="AM29" s="105">
        <f t="shared" si="2"/>
        <v>0</v>
      </c>
      <c r="AN29">
        <f t="shared" si="6"/>
        <v>1</v>
      </c>
      <c r="AO29" s="105" t="b">
        <f t="shared" si="7"/>
        <v>0</v>
      </c>
    </row>
    <row r="30" spans="1:41" hidden="1" outlineLevel="1" x14ac:dyDescent="0.25">
      <c r="A30" s="107" t="s">
        <v>135</v>
      </c>
      <c r="B30" s="153"/>
      <c r="C30" s="153"/>
      <c r="D30" s="349"/>
      <c r="E30" s="349"/>
      <c r="F30" s="349"/>
      <c r="G30" s="349"/>
      <c r="H30" s="349"/>
      <c r="I30" s="349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105">
        <f t="shared" si="3"/>
        <v>0</v>
      </c>
      <c r="AG30" s="105">
        <f t="shared" si="4"/>
        <v>0</v>
      </c>
      <c r="AH30" s="105">
        <f t="shared" si="5"/>
        <v>0</v>
      </c>
      <c r="AL30" t="str">
        <f t="shared" si="1"/>
        <v>Infection urinaire : remplacer sonde urinaire avant introduction d'une antibiothérapie</v>
      </c>
      <c r="AM30" s="105">
        <f t="shared" si="2"/>
        <v>0</v>
      </c>
      <c r="AN30">
        <f t="shared" si="6"/>
        <v>1</v>
      </c>
      <c r="AO30" s="105" t="b">
        <f t="shared" si="7"/>
        <v>0</v>
      </c>
    </row>
    <row r="31" spans="1:41" hidden="1" outlineLevel="1" x14ac:dyDescent="0.25">
      <c r="A31" s="106" t="s">
        <v>136</v>
      </c>
      <c r="B31" s="152"/>
      <c r="C31" s="152"/>
      <c r="D31" s="347"/>
      <c r="E31" s="347"/>
      <c r="F31" s="347"/>
      <c r="G31" s="347"/>
      <c r="H31" s="347"/>
      <c r="I31" s="347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105">
        <f t="shared" si="3"/>
        <v>0</v>
      </c>
      <c r="AG31" s="105">
        <f t="shared" si="4"/>
        <v>0</v>
      </c>
      <c r="AH31" s="105">
        <f t="shared" si="5"/>
        <v>0</v>
      </c>
      <c r="AL31" t="str">
        <f t="shared" si="1"/>
        <v>IR : adaptation des doses de médicaments</v>
      </c>
      <c r="AM31" s="105">
        <f t="shared" si="2"/>
        <v>0</v>
      </c>
      <c r="AN31">
        <f t="shared" si="6"/>
        <v>1</v>
      </c>
      <c r="AO31" s="105" t="b">
        <f t="shared" si="7"/>
        <v>0</v>
      </c>
    </row>
    <row r="32" spans="1:41" hidden="1" outlineLevel="1" x14ac:dyDescent="0.25">
      <c r="A32" s="107" t="s">
        <v>137</v>
      </c>
      <c r="B32" s="153"/>
      <c r="C32" s="153"/>
      <c r="D32" s="349"/>
      <c r="E32" s="349"/>
      <c r="F32" s="349"/>
      <c r="G32" s="349"/>
      <c r="H32" s="349"/>
      <c r="I32" s="349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  <c r="AA32" s="350"/>
      <c r="AB32" s="350"/>
      <c r="AC32" s="350"/>
      <c r="AD32" s="350"/>
      <c r="AE32" s="350"/>
      <c r="AF32" s="105">
        <f t="shared" si="3"/>
        <v>0</v>
      </c>
      <c r="AG32" s="105">
        <f t="shared" si="4"/>
        <v>0</v>
      </c>
      <c r="AH32" s="105">
        <f t="shared" si="5"/>
        <v>0</v>
      </c>
      <c r="AL32" t="str">
        <f t="shared" si="1"/>
        <v>Maladies respiratoires chroniques : modalités administration corticoïdes inhalés</v>
      </c>
      <c r="AM32" s="105">
        <f t="shared" si="2"/>
        <v>0</v>
      </c>
      <c r="AN32">
        <f t="shared" si="6"/>
        <v>1</v>
      </c>
      <c r="AO32" s="105" t="b">
        <f t="shared" si="7"/>
        <v>0</v>
      </c>
    </row>
    <row r="33" spans="1:42" hidden="1" outlineLevel="1" x14ac:dyDescent="0.25">
      <c r="A33" s="106" t="s">
        <v>138</v>
      </c>
      <c r="B33" s="152"/>
      <c r="C33" s="152"/>
      <c r="D33" s="347"/>
      <c r="E33" s="347"/>
      <c r="F33" s="347"/>
      <c r="G33" s="347"/>
      <c r="H33" s="347"/>
      <c r="I33" s="347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105">
        <f t="shared" si="3"/>
        <v>0</v>
      </c>
      <c r="AG33" s="105">
        <f t="shared" si="4"/>
        <v>0</v>
      </c>
      <c r="AH33" s="105">
        <f t="shared" si="5"/>
        <v>0</v>
      </c>
      <c r="AL33" t="str">
        <f t="shared" si="1"/>
        <v>Maladies respiratoires chroniques : prudence avec les béta-bloquants non cardioselectifs</v>
      </c>
      <c r="AM33" s="105">
        <f t="shared" si="2"/>
        <v>0</v>
      </c>
      <c r="AN33">
        <f t="shared" si="6"/>
        <v>1</v>
      </c>
      <c r="AO33" s="105" t="b">
        <f t="shared" si="7"/>
        <v>0</v>
      </c>
    </row>
    <row r="34" spans="1:42" hidden="1" outlineLevel="1" x14ac:dyDescent="0.25">
      <c r="A34" s="107" t="s">
        <v>139</v>
      </c>
      <c r="B34" s="153"/>
      <c r="C34" s="153"/>
      <c r="D34" s="349"/>
      <c r="E34" s="349"/>
      <c r="F34" s="349"/>
      <c r="G34" s="349"/>
      <c r="H34" s="349"/>
      <c r="I34" s="349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105">
        <f t="shared" si="3"/>
        <v>0</v>
      </c>
      <c r="AG34" s="105">
        <f t="shared" si="4"/>
        <v>0</v>
      </c>
      <c r="AH34" s="105">
        <f t="shared" si="5"/>
        <v>0</v>
      </c>
      <c r="AL34" t="str">
        <f t="shared" si="1"/>
        <v>Maladies respiratoires chroniques : utiliser chambre d'inhalation</v>
      </c>
      <c r="AM34" s="105">
        <f t="shared" si="2"/>
        <v>0</v>
      </c>
      <c r="AN34">
        <f t="shared" si="6"/>
        <v>1</v>
      </c>
      <c r="AO34" s="105" t="b">
        <f t="shared" si="7"/>
        <v>0</v>
      </c>
    </row>
    <row r="35" spans="1:42" hidden="1" outlineLevel="1" x14ac:dyDescent="0.25">
      <c r="A35" s="106" t="s">
        <v>140</v>
      </c>
      <c r="B35" s="152"/>
      <c r="C35" s="152"/>
      <c r="D35" s="347"/>
      <c r="E35" s="347"/>
      <c r="F35" s="347"/>
      <c r="G35" s="347"/>
      <c r="H35" s="347"/>
      <c r="I35" s="347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V35" s="348"/>
      <c r="W35" s="348"/>
      <c r="X35" s="348"/>
      <c r="Y35" s="348"/>
      <c r="Z35" s="348"/>
      <c r="AA35" s="348"/>
      <c r="AB35" s="348"/>
      <c r="AC35" s="348"/>
      <c r="AD35" s="348"/>
      <c r="AE35" s="348"/>
      <c r="AF35" s="105">
        <f t="shared" si="3"/>
        <v>0</v>
      </c>
      <c r="AG35" s="105">
        <f t="shared" si="4"/>
        <v>0</v>
      </c>
      <c r="AH35" s="105">
        <f t="shared" si="5"/>
        <v>0</v>
      </c>
      <c r="AL35" t="str">
        <f t="shared" si="1"/>
        <v>Maladies respiratoires chroniques et dispositifs d'inhalation : démarrer éducation thérapeutique</v>
      </c>
      <c r="AM35" s="105">
        <f t="shared" si="2"/>
        <v>0</v>
      </c>
      <c r="AN35">
        <f t="shared" si="6"/>
        <v>1</v>
      </c>
      <c r="AO35" s="105" t="b">
        <f t="shared" si="7"/>
        <v>0</v>
      </c>
    </row>
    <row r="36" spans="1:42" hidden="1" outlineLevel="1" x14ac:dyDescent="0.25">
      <c r="A36" s="107" t="s">
        <v>141</v>
      </c>
      <c r="B36" s="153"/>
      <c r="C36" s="153"/>
      <c r="D36" s="349"/>
      <c r="E36" s="349"/>
      <c r="F36" s="349"/>
      <c r="G36" s="349"/>
      <c r="H36" s="349"/>
      <c r="I36" s="349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105">
        <f t="shared" si="3"/>
        <v>0</v>
      </c>
      <c r="AG36" s="105">
        <f t="shared" si="4"/>
        <v>0</v>
      </c>
      <c r="AH36" s="105">
        <f t="shared" si="5"/>
        <v>0</v>
      </c>
      <c r="AL36" t="str">
        <f t="shared" si="1"/>
        <v>Methotrexate: surveillance</v>
      </c>
      <c r="AM36" s="105">
        <f t="shared" si="2"/>
        <v>0</v>
      </c>
      <c r="AN36">
        <f t="shared" si="6"/>
        <v>1</v>
      </c>
      <c r="AO36" s="105" t="b">
        <f t="shared" si="7"/>
        <v>0</v>
      </c>
    </row>
    <row r="37" spans="1:42" hidden="1" outlineLevel="1" x14ac:dyDescent="0.25">
      <c r="A37" s="106" t="s">
        <v>142</v>
      </c>
      <c r="B37" s="152"/>
      <c r="C37" s="152"/>
      <c r="D37" s="347"/>
      <c r="E37" s="347"/>
      <c r="F37" s="347"/>
      <c r="G37" s="347"/>
      <c r="H37" s="347"/>
      <c r="I37" s="347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8"/>
      <c r="V37" s="348"/>
      <c r="W37" s="348"/>
      <c r="X37" s="348"/>
      <c r="Y37" s="348"/>
      <c r="Z37" s="348"/>
      <c r="AA37" s="348"/>
      <c r="AB37" s="348"/>
      <c r="AC37" s="348"/>
      <c r="AD37" s="348"/>
      <c r="AE37" s="348"/>
      <c r="AF37" s="105">
        <f t="shared" si="3"/>
        <v>0</v>
      </c>
      <c r="AG37" s="105">
        <f t="shared" si="4"/>
        <v>0</v>
      </c>
      <c r="AH37" s="105">
        <f t="shared" si="5"/>
        <v>0</v>
      </c>
      <c r="AL37" t="str">
        <f t="shared" si="1"/>
        <v>Obésité : adaptation des doses d'aminosides</v>
      </c>
      <c r="AM37" s="105">
        <f t="shared" si="2"/>
        <v>0</v>
      </c>
      <c r="AN37">
        <f t="shared" si="6"/>
        <v>1</v>
      </c>
      <c r="AO37" s="105" t="b">
        <f t="shared" si="7"/>
        <v>0</v>
      </c>
    </row>
    <row r="38" spans="1:42" hidden="1" outlineLevel="1" x14ac:dyDescent="0.25">
      <c r="A38" s="107" t="s">
        <v>143</v>
      </c>
      <c r="B38" s="153"/>
      <c r="C38" s="153"/>
      <c r="D38" s="349"/>
      <c r="E38" s="349"/>
      <c r="F38" s="349"/>
      <c r="G38" s="349"/>
      <c r="H38" s="349"/>
      <c r="I38" s="349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105">
        <f t="shared" si="3"/>
        <v>0</v>
      </c>
      <c r="AG38" s="105">
        <f t="shared" si="4"/>
        <v>0</v>
      </c>
      <c r="AH38" s="105">
        <f t="shared" si="5"/>
        <v>0</v>
      </c>
      <c r="AL38" t="str">
        <f t="shared" si="1"/>
        <v>Obésité : adaptation des doses d'anticoagulants injectables (HBPM / héparine / fondaparinux)</v>
      </c>
      <c r="AM38" s="105">
        <f t="shared" si="2"/>
        <v>0</v>
      </c>
      <c r="AN38">
        <f t="shared" si="6"/>
        <v>1</v>
      </c>
      <c r="AO38" s="105" t="b">
        <f t="shared" si="7"/>
        <v>0</v>
      </c>
    </row>
    <row r="39" spans="1:42" hidden="1" outlineLevel="1" x14ac:dyDescent="0.25">
      <c r="A39" s="106" t="s">
        <v>144</v>
      </c>
      <c r="B39" s="152"/>
      <c r="C39" s="152"/>
      <c r="D39" s="347"/>
      <c r="E39" s="347"/>
      <c r="F39" s="347"/>
      <c r="G39" s="347"/>
      <c r="H39" s="347"/>
      <c r="I39" s="347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105">
        <f t="shared" si="3"/>
        <v>0</v>
      </c>
      <c r="AG39" s="105">
        <f t="shared" si="4"/>
        <v>0</v>
      </c>
      <c r="AH39" s="105">
        <f t="shared" si="5"/>
        <v>0</v>
      </c>
      <c r="AL39" t="str">
        <f t="shared" si="1"/>
        <v>Obésité : adaptation des doses de vancomycine</v>
      </c>
      <c r="AM39" s="105">
        <f t="shared" si="2"/>
        <v>0</v>
      </c>
      <c r="AN39">
        <f t="shared" si="6"/>
        <v>1</v>
      </c>
      <c r="AO39" s="105" t="b">
        <f t="shared" si="7"/>
        <v>0</v>
      </c>
    </row>
    <row r="40" spans="1:42" hidden="1" outlineLevel="1" x14ac:dyDescent="0.25">
      <c r="A40" s="107" t="s">
        <v>145</v>
      </c>
      <c r="B40" s="153"/>
      <c r="C40" s="153"/>
      <c r="D40" s="349"/>
      <c r="E40" s="349"/>
      <c r="F40" s="349"/>
      <c r="G40" s="349"/>
      <c r="H40" s="349"/>
      <c r="I40" s="349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105">
        <f t="shared" si="3"/>
        <v>0</v>
      </c>
      <c r="AG40" s="105">
        <f t="shared" si="4"/>
        <v>0</v>
      </c>
      <c r="AH40" s="105">
        <f t="shared" si="5"/>
        <v>0</v>
      </c>
      <c r="AL40" t="str">
        <f t="shared" si="1"/>
        <v>Obésité : privilégier voies orale et IV</v>
      </c>
      <c r="AM40" s="105">
        <f t="shared" si="2"/>
        <v>0</v>
      </c>
      <c r="AN40">
        <f t="shared" si="6"/>
        <v>1</v>
      </c>
      <c r="AO40" s="105" t="b">
        <f t="shared" si="7"/>
        <v>0</v>
      </c>
    </row>
    <row r="41" spans="1:42" hidden="1" outlineLevel="1" x14ac:dyDescent="0.25">
      <c r="A41" s="106" t="s">
        <v>146</v>
      </c>
      <c r="B41" s="152"/>
      <c r="C41" s="152"/>
      <c r="D41" s="347"/>
      <c r="E41" s="347"/>
      <c r="F41" s="347"/>
      <c r="G41" s="347"/>
      <c r="H41" s="347"/>
      <c r="I41" s="347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105">
        <f t="shared" si="3"/>
        <v>0</v>
      </c>
      <c r="AG41" s="105">
        <f t="shared" si="4"/>
        <v>0</v>
      </c>
      <c r="AH41" s="105">
        <f t="shared" si="5"/>
        <v>0</v>
      </c>
      <c r="AL41" t="str">
        <f t="shared" si="1"/>
        <v>Préférer IECA ou ARAII pour traiter une HTA si diabète / IRC / IC / STEMI / NSTE-ACS</v>
      </c>
      <c r="AM41" s="105">
        <f t="shared" si="2"/>
        <v>0</v>
      </c>
      <c r="AN41">
        <f t="shared" si="6"/>
        <v>1</v>
      </c>
      <c r="AO41" s="105" t="b">
        <f t="shared" si="7"/>
        <v>0</v>
      </c>
    </row>
    <row r="42" spans="1:42" hidden="1" outlineLevel="1" x14ac:dyDescent="0.25">
      <c r="A42" s="107" t="s">
        <v>147</v>
      </c>
      <c r="B42" s="153"/>
      <c r="C42" s="153"/>
      <c r="D42" s="349"/>
      <c r="E42" s="349"/>
      <c r="F42" s="349"/>
      <c r="G42" s="349"/>
      <c r="H42" s="349"/>
      <c r="I42" s="349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105">
        <f t="shared" si="3"/>
        <v>0</v>
      </c>
      <c r="AG42" s="105">
        <f t="shared" si="4"/>
        <v>0</v>
      </c>
      <c r="AH42" s="105">
        <f t="shared" si="5"/>
        <v>0</v>
      </c>
      <c r="AL42" t="str">
        <f t="shared" si="1"/>
        <v>Réévaluation d'une antibiothérapie probabiliste à 24-72h</v>
      </c>
      <c r="AM42" s="105">
        <f t="shared" si="2"/>
        <v>0</v>
      </c>
      <c r="AN42">
        <f t="shared" si="6"/>
        <v>1</v>
      </c>
      <c r="AO42" s="105" t="b">
        <f t="shared" si="7"/>
        <v>0</v>
      </c>
    </row>
    <row r="43" spans="1:42" s="360" customFormat="1" collapsed="1" x14ac:dyDescent="0.25">
      <c r="A43" s="357" t="s">
        <v>148</v>
      </c>
      <c r="B43" s="351"/>
      <c r="C43" s="351"/>
      <c r="D43" s="351"/>
      <c r="E43" s="351"/>
      <c r="F43" s="351"/>
      <c r="G43" s="351"/>
      <c r="H43" s="351"/>
      <c r="I43" s="351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8">
        <f>SUM(AF44:AF59)</f>
        <v>0</v>
      </c>
      <c r="AG43" s="358">
        <f t="shared" ref="AG43:AH43" si="8">SUM(AG44:AG59)</f>
        <v>0</v>
      </c>
      <c r="AH43" s="358">
        <f t="shared" si="8"/>
        <v>0</v>
      </c>
      <c r="AI43" s="359"/>
      <c r="AJ43" s="359"/>
      <c r="AK43" s="359"/>
      <c r="AL43" s="359"/>
      <c r="AN43" s="359"/>
      <c r="AP43" s="360">
        <v>15</v>
      </c>
    </row>
    <row r="44" spans="1:42" s="360" customFormat="1" outlineLevel="1" x14ac:dyDescent="0.25">
      <c r="A44" s="361" t="s">
        <v>149</v>
      </c>
      <c r="B44" s="347"/>
      <c r="C44" s="347"/>
      <c r="D44" s="347"/>
      <c r="E44" s="347"/>
      <c r="F44" s="347"/>
      <c r="G44" s="347"/>
      <c r="H44" s="347"/>
      <c r="I44" s="347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60">
        <f t="shared" si="3"/>
        <v>0</v>
      </c>
      <c r="AG44" s="360">
        <f t="shared" si="4"/>
        <v>0</v>
      </c>
      <c r="AH44" s="360">
        <f t="shared" si="5"/>
        <v>0</v>
      </c>
      <c r="AI44" s="359"/>
      <c r="AJ44" s="359"/>
      <c r="AK44" s="359"/>
      <c r="AL44" s="359" t="str">
        <f t="shared" si="1"/>
        <v>Antalgie et opiacés : combiner différentes cinétiques de libération</v>
      </c>
      <c r="AM44" s="360">
        <f t="shared" ref="AM44:AM59" si="9">AF44</f>
        <v>0</v>
      </c>
      <c r="AN44" s="359">
        <f t="shared" si="6"/>
        <v>1</v>
      </c>
      <c r="AO44" s="360" t="b">
        <f t="shared" si="7"/>
        <v>0</v>
      </c>
    </row>
    <row r="45" spans="1:42" s="360" customFormat="1" outlineLevel="1" x14ac:dyDescent="0.25">
      <c r="A45" s="362" t="s">
        <v>150</v>
      </c>
      <c r="B45" s="349"/>
      <c r="C45" s="349"/>
      <c r="D45" s="349"/>
      <c r="E45" s="349"/>
      <c r="F45" s="349"/>
      <c r="G45" s="349"/>
      <c r="H45" s="349"/>
      <c r="I45" s="349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60">
        <f t="shared" si="3"/>
        <v>0</v>
      </c>
      <c r="AG45" s="360">
        <f t="shared" si="4"/>
        <v>0</v>
      </c>
      <c r="AH45" s="360">
        <f t="shared" si="5"/>
        <v>0</v>
      </c>
      <c r="AI45" s="359"/>
      <c r="AJ45" s="359"/>
      <c r="AK45" s="359"/>
      <c r="AL45" s="359" t="str">
        <f t="shared" si="1"/>
        <v>Anticoagulation et IAM</v>
      </c>
      <c r="AM45" s="360">
        <f t="shared" si="9"/>
        <v>0</v>
      </c>
      <c r="AN45" s="359">
        <f t="shared" si="6"/>
        <v>1</v>
      </c>
      <c r="AO45" s="360" t="b">
        <f t="shared" si="7"/>
        <v>0</v>
      </c>
    </row>
    <row r="46" spans="1:42" s="360" customFormat="1" outlineLevel="1" x14ac:dyDescent="0.25">
      <c r="A46" s="361" t="s">
        <v>151</v>
      </c>
      <c r="B46" s="347"/>
      <c r="C46" s="347"/>
      <c r="D46" s="347"/>
      <c r="E46" s="347"/>
      <c r="F46" s="347"/>
      <c r="G46" s="347"/>
      <c r="H46" s="347"/>
      <c r="I46" s="347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60">
        <f t="shared" si="3"/>
        <v>0</v>
      </c>
      <c r="AG46" s="360">
        <f t="shared" si="4"/>
        <v>0</v>
      </c>
      <c r="AH46" s="360">
        <f t="shared" si="5"/>
        <v>0</v>
      </c>
      <c r="AI46" s="359"/>
      <c r="AJ46" s="359"/>
      <c r="AK46" s="359"/>
      <c r="AL46" s="359" t="str">
        <f t="shared" si="1"/>
        <v>Arythmie / FA : digoxine et IAM</v>
      </c>
      <c r="AM46" s="360">
        <f t="shared" si="9"/>
        <v>0</v>
      </c>
      <c r="AN46" s="359">
        <f t="shared" si="6"/>
        <v>1</v>
      </c>
      <c r="AO46" s="360" t="b">
        <f t="shared" si="7"/>
        <v>0</v>
      </c>
    </row>
    <row r="47" spans="1:42" s="360" customFormat="1" outlineLevel="1" x14ac:dyDescent="0.25">
      <c r="A47" s="362" t="s">
        <v>152</v>
      </c>
      <c r="B47" s="349"/>
      <c r="C47" s="349"/>
      <c r="D47" s="349"/>
      <c r="E47" s="349"/>
      <c r="F47" s="349"/>
      <c r="G47" s="349"/>
      <c r="H47" s="349"/>
      <c r="I47" s="349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60">
        <f t="shared" si="3"/>
        <v>0</v>
      </c>
      <c r="AG47" s="360">
        <f t="shared" si="4"/>
        <v>0</v>
      </c>
      <c r="AH47" s="360">
        <f t="shared" si="5"/>
        <v>0</v>
      </c>
      <c r="AI47" s="359"/>
      <c r="AJ47" s="359"/>
      <c r="AK47" s="359"/>
      <c r="AL47" s="359" t="str">
        <f t="shared" si="1"/>
        <v>Contraception et interactions médicamenteuses</v>
      </c>
      <c r="AM47" s="360">
        <f t="shared" si="9"/>
        <v>0</v>
      </c>
      <c r="AN47" s="359">
        <f t="shared" si="6"/>
        <v>1</v>
      </c>
      <c r="AO47" s="360" t="b">
        <f t="shared" si="7"/>
        <v>0</v>
      </c>
    </row>
    <row r="48" spans="1:42" s="360" customFormat="1" outlineLevel="1" x14ac:dyDescent="0.25">
      <c r="A48" s="361" t="s">
        <v>153</v>
      </c>
      <c r="B48" s="347"/>
      <c r="C48" s="347"/>
      <c r="D48" s="347"/>
      <c r="E48" s="347"/>
      <c r="F48" s="347"/>
      <c r="G48" s="347"/>
      <c r="H48" s="347"/>
      <c r="I48" s="347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60">
        <f t="shared" si="3"/>
        <v>0</v>
      </c>
      <c r="AG48" s="360">
        <f t="shared" si="4"/>
        <v>0</v>
      </c>
      <c r="AH48" s="360">
        <f t="shared" si="5"/>
        <v>0</v>
      </c>
      <c r="AI48" s="359"/>
      <c r="AJ48" s="359"/>
      <c r="AK48" s="359"/>
      <c r="AL48" s="359" t="str">
        <f t="shared" si="1"/>
        <v>Dépendance aux opiacés, buprénorphine : prudence avec antalgiques opioïdes</v>
      </c>
      <c r="AM48" s="360">
        <f t="shared" si="9"/>
        <v>0</v>
      </c>
      <c r="AN48" s="359">
        <f t="shared" si="6"/>
        <v>1</v>
      </c>
      <c r="AO48" s="360" t="b">
        <f t="shared" si="7"/>
        <v>0</v>
      </c>
    </row>
    <row r="49" spans="1:42" s="360" customFormat="1" outlineLevel="1" x14ac:dyDescent="0.25">
      <c r="A49" s="362" t="s">
        <v>154</v>
      </c>
      <c r="B49" s="349"/>
      <c r="C49" s="349"/>
      <c r="D49" s="349"/>
      <c r="E49" s="349"/>
      <c r="F49" s="349"/>
      <c r="G49" s="349"/>
      <c r="H49" s="349"/>
      <c r="I49" s="349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60">
        <f t="shared" si="3"/>
        <v>0</v>
      </c>
      <c r="AG49" s="360">
        <f t="shared" si="4"/>
        <v>0</v>
      </c>
      <c r="AH49" s="360">
        <f t="shared" si="5"/>
        <v>0</v>
      </c>
      <c r="AI49" s="359"/>
      <c r="AJ49" s="359"/>
      <c r="AK49" s="359"/>
      <c r="AL49" s="359" t="str">
        <f t="shared" si="1"/>
        <v>Dyslipidémie : statines et IAM</v>
      </c>
      <c r="AM49" s="360">
        <f t="shared" si="9"/>
        <v>0</v>
      </c>
      <c r="AN49" s="359">
        <f t="shared" si="6"/>
        <v>1</v>
      </c>
      <c r="AO49" s="360" t="b">
        <f t="shared" si="7"/>
        <v>0</v>
      </c>
    </row>
    <row r="50" spans="1:42" s="360" customFormat="1" outlineLevel="1" x14ac:dyDescent="0.25">
      <c r="A50" s="361" t="s">
        <v>155</v>
      </c>
      <c r="B50" s="347"/>
      <c r="C50" s="347"/>
      <c r="D50" s="347"/>
      <c r="E50" s="347"/>
      <c r="F50" s="347"/>
      <c r="G50" s="347"/>
      <c r="H50" s="347"/>
      <c r="I50" s="347"/>
      <c r="J50" s="348"/>
      <c r="K50" s="348"/>
      <c r="L50" s="348"/>
      <c r="M50" s="348"/>
      <c r="N50" s="348"/>
      <c r="O50" s="348"/>
      <c r="P50" s="348"/>
      <c r="Q50" s="348"/>
      <c r="R50" s="348"/>
      <c r="S50" s="348"/>
      <c r="T50" s="348"/>
      <c r="U50" s="348"/>
      <c r="V50" s="348"/>
      <c r="W50" s="348"/>
      <c r="X50" s="348"/>
      <c r="Y50" s="348"/>
      <c r="Z50" s="348"/>
      <c r="AA50" s="348"/>
      <c r="AB50" s="348"/>
      <c r="AC50" s="348"/>
      <c r="AD50" s="348"/>
      <c r="AE50" s="348"/>
      <c r="AF50" s="360">
        <f t="shared" si="3"/>
        <v>0</v>
      </c>
      <c r="AG50" s="360">
        <f t="shared" si="4"/>
        <v>0</v>
      </c>
      <c r="AH50" s="360">
        <f t="shared" si="5"/>
        <v>0</v>
      </c>
      <c r="AI50" s="359"/>
      <c r="AJ50" s="359"/>
      <c r="AK50" s="359"/>
      <c r="AL50" s="359" t="str">
        <f t="shared" si="1"/>
        <v>Epilepsie et IAM</v>
      </c>
      <c r="AM50" s="360">
        <f t="shared" si="9"/>
        <v>0</v>
      </c>
      <c r="AN50" s="359">
        <f t="shared" si="6"/>
        <v>1</v>
      </c>
      <c r="AO50" s="360" t="b">
        <f t="shared" si="7"/>
        <v>0</v>
      </c>
    </row>
    <row r="51" spans="1:42" s="360" customFormat="1" outlineLevel="1" x14ac:dyDescent="0.25">
      <c r="A51" s="362" t="s">
        <v>156</v>
      </c>
      <c r="B51" s="349"/>
      <c r="C51" s="349"/>
      <c r="D51" s="349"/>
      <c r="E51" s="349"/>
      <c r="F51" s="349"/>
      <c r="G51" s="349"/>
      <c r="H51" s="349"/>
      <c r="I51" s="349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60">
        <f t="shared" si="3"/>
        <v>0</v>
      </c>
      <c r="AG51" s="360">
        <f t="shared" si="4"/>
        <v>0</v>
      </c>
      <c r="AH51" s="360">
        <f t="shared" si="5"/>
        <v>0</v>
      </c>
      <c r="AI51" s="359"/>
      <c r="AJ51" s="359"/>
      <c r="AK51" s="359"/>
      <c r="AL51" s="359" t="str">
        <f t="shared" si="1"/>
        <v>IAM : adapter les posologies à l'arrêt d'un inducteur enzymatique</v>
      </c>
      <c r="AM51" s="360">
        <f t="shared" si="9"/>
        <v>0</v>
      </c>
      <c r="AN51" s="359">
        <f t="shared" si="6"/>
        <v>1</v>
      </c>
      <c r="AO51" s="360" t="b">
        <f t="shared" si="7"/>
        <v>0</v>
      </c>
    </row>
    <row r="52" spans="1:42" s="360" customFormat="1" outlineLevel="1" x14ac:dyDescent="0.25">
      <c r="A52" s="361" t="s">
        <v>157</v>
      </c>
      <c r="B52" s="347"/>
      <c r="C52" s="347"/>
      <c r="D52" s="347"/>
      <c r="E52" s="347"/>
      <c r="F52" s="347"/>
      <c r="G52" s="347"/>
      <c r="H52" s="347"/>
      <c r="I52" s="347"/>
      <c r="J52" s="348"/>
      <c r="K52" s="348"/>
      <c r="L52" s="348"/>
      <c r="M52" s="348"/>
      <c r="N52" s="348"/>
      <c r="O52" s="348"/>
      <c r="P52" s="348"/>
      <c r="Q52" s="348"/>
      <c r="R52" s="348"/>
      <c r="S52" s="348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60">
        <f t="shared" si="3"/>
        <v>0</v>
      </c>
      <c r="AG52" s="360">
        <f t="shared" si="4"/>
        <v>0</v>
      </c>
      <c r="AH52" s="360">
        <f t="shared" si="5"/>
        <v>0</v>
      </c>
      <c r="AI52" s="359"/>
      <c r="AJ52" s="359"/>
      <c r="AK52" s="359"/>
      <c r="AL52" s="359" t="str">
        <f t="shared" si="1"/>
        <v>IAM avec inhibiteurs et inducteurs enzymatiques</v>
      </c>
      <c r="AM52" s="360">
        <f t="shared" si="9"/>
        <v>0</v>
      </c>
      <c r="AN52" s="359">
        <f t="shared" si="6"/>
        <v>1</v>
      </c>
      <c r="AO52" s="360" t="b">
        <f t="shared" si="7"/>
        <v>0</v>
      </c>
    </row>
    <row r="53" spans="1:42" s="360" customFormat="1" outlineLevel="1" x14ac:dyDescent="0.25">
      <c r="A53" s="362" t="s">
        <v>158</v>
      </c>
      <c r="B53" s="349"/>
      <c r="C53" s="349"/>
      <c r="D53" s="349"/>
      <c r="E53" s="349"/>
      <c r="F53" s="349"/>
      <c r="G53" s="349"/>
      <c r="H53" s="349"/>
      <c r="I53" s="349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0"/>
      <c r="AD53" s="350"/>
      <c r="AE53" s="350"/>
      <c r="AF53" s="360">
        <f t="shared" si="3"/>
        <v>0</v>
      </c>
      <c r="AG53" s="360">
        <f t="shared" si="4"/>
        <v>0</v>
      </c>
      <c r="AH53" s="360">
        <f t="shared" si="5"/>
        <v>0</v>
      </c>
      <c r="AI53" s="359"/>
      <c r="AJ53" s="359"/>
      <c r="AK53" s="359"/>
      <c r="AL53" s="359" t="str">
        <f t="shared" si="1"/>
        <v>Immunosuppresseur et interactions médicamenteuses à vérifier</v>
      </c>
      <c r="AM53" s="360">
        <f t="shared" si="9"/>
        <v>0</v>
      </c>
      <c r="AN53" s="359">
        <f t="shared" si="6"/>
        <v>1</v>
      </c>
      <c r="AO53" s="360" t="b">
        <f t="shared" si="7"/>
        <v>0</v>
      </c>
    </row>
    <row r="54" spans="1:42" s="360" customFormat="1" outlineLevel="1" x14ac:dyDescent="0.25">
      <c r="A54" s="361" t="s">
        <v>159</v>
      </c>
      <c r="B54" s="347"/>
      <c r="C54" s="347"/>
      <c r="D54" s="347"/>
      <c r="E54" s="347"/>
      <c r="F54" s="347"/>
      <c r="G54" s="347"/>
      <c r="H54" s="347"/>
      <c r="I54" s="347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8"/>
      <c r="AA54" s="348"/>
      <c r="AB54" s="348"/>
      <c r="AC54" s="348"/>
      <c r="AD54" s="348"/>
      <c r="AE54" s="348"/>
      <c r="AF54" s="360">
        <f t="shared" si="3"/>
        <v>0</v>
      </c>
      <c r="AG54" s="360">
        <f t="shared" si="4"/>
        <v>0</v>
      </c>
      <c r="AH54" s="360">
        <f t="shared" si="5"/>
        <v>0</v>
      </c>
      <c r="AI54" s="359"/>
      <c r="AJ54" s="359"/>
      <c r="AK54" s="359"/>
      <c r="AL54" s="359" t="str">
        <f t="shared" si="1"/>
        <v>Macrolides et QT long ou médicaments allongeant le QT</v>
      </c>
      <c r="AM54" s="360">
        <f t="shared" si="9"/>
        <v>0</v>
      </c>
      <c r="AN54" s="359">
        <f t="shared" si="6"/>
        <v>1</v>
      </c>
      <c r="AO54" s="360" t="b">
        <f t="shared" si="7"/>
        <v>0</v>
      </c>
    </row>
    <row r="55" spans="1:42" s="360" customFormat="1" outlineLevel="1" x14ac:dyDescent="0.25">
      <c r="A55" s="362" t="s">
        <v>160</v>
      </c>
      <c r="B55" s="349"/>
      <c r="C55" s="349"/>
      <c r="D55" s="349"/>
      <c r="E55" s="349"/>
      <c r="F55" s="349"/>
      <c r="G55" s="349"/>
      <c r="H55" s="349"/>
      <c r="I55" s="349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60">
        <f t="shared" si="3"/>
        <v>0</v>
      </c>
      <c r="AG55" s="360">
        <f t="shared" si="4"/>
        <v>0</v>
      </c>
      <c r="AH55" s="360">
        <f t="shared" si="5"/>
        <v>0</v>
      </c>
      <c r="AI55" s="359"/>
      <c r="AJ55" s="359"/>
      <c r="AK55" s="359"/>
      <c r="AL55" s="359" t="str">
        <f t="shared" si="1"/>
        <v>Neuroleptiques : médicaments à risque de QT long</v>
      </c>
      <c r="AM55" s="360">
        <f t="shared" si="9"/>
        <v>0</v>
      </c>
      <c r="AN55" s="359">
        <f t="shared" si="6"/>
        <v>1</v>
      </c>
      <c r="AO55" s="360" t="b">
        <f t="shared" si="7"/>
        <v>0</v>
      </c>
    </row>
    <row r="56" spans="1:42" s="360" customFormat="1" outlineLevel="1" x14ac:dyDescent="0.25">
      <c r="A56" s="361" t="s">
        <v>161</v>
      </c>
      <c r="B56" s="347"/>
      <c r="C56" s="347"/>
      <c r="D56" s="347"/>
      <c r="E56" s="347"/>
      <c r="F56" s="347"/>
      <c r="G56" s="347"/>
      <c r="H56" s="347"/>
      <c r="I56" s="347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60">
        <f t="shared" si="3"/>
        <v>0</v>
      </c>
      <c r="AG56" s="360">
        <f t="shared" si="4"/>
        <v>0</v>
      </c>
      <c r="AH56" s="360">
        <f t="shared" si="5"/>
        <v>0</v>
      </c>
      <c r="AI56" s="359"/>
      <c r="AJ56" s="359"/>
      <c r="AK56" s="359"/>
      <c r="AL56" s="359" t="str">
        <f t="shared" si="1"/>
        <v>Rifampicine et interactions médicamenteuses</v>
      </c>
      <c r="AM56" s="360">
        <f t="shared" si="9"/>
        <v>0</v>
      </c>
      <c r="AN56" s="359">
        <f t="shared" si="6"/>
        <v>1</v>
      </c>
      <c r="AO56" s="360" t="b">
        <f t="shared" si="7"/>
        <v>0</v>
      </c>
    </row>
    <row r="57" spans="1:42" s="360" customFormat="1" outlineLevel="1" x14ac:dyDescent="0.25">
      <c r="A57" s="362" t="s">
        <v>162</v>
      </c>
      <c r="B57" s="349"/>
      <c r="C57" s="349"/>
      <c r="D57" s="349"/>
      <c r="E57" s="349"/>
      <c r="F57" s="349"/>
      <c r="G57" s="349"/>
      <c r="H57" s="349"/>
      <c r="I57" s="349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60">
        <f t="shared" si="3"/>
        <v>0</v>
      </c>
      <c r="AG57" s="360">
        <f t="shared" si="4"/>
        <v>0</v>
      </c>
      <c r="AH57" s="360">
        <f t="shared" si="5"/>
        <v>0</v>
      </c>
      <c r="AI57" s="359"/>
      <c r="AJ57" s="359"/>
      <c r="AK57" s="359"/>
      <c r="AL57" s="359" t="str">
        <f t="shared" si="1"/>
        <v>Syndrome sérotoninergique : médicaments à risque</v>
      </c>
      <c r="AM57" s="360">
        <f t="shared" si="9"/>
        <v>0</v>
      </c>
      <c r="AN57" s="359">
        <f t="shared" si="6"/>
        <v>1</v>
      </c>
      <c r="AO57" s="360" t="b">
        <f t="shared" si="7"/>
        <v>0</v>
      </c>
    </row>
    <row r="58" spans="1:42" s="360" customFormat="1" outlineLevel="1" x14ac:dyDescent="0.25">
      <c r="A58" s="361" t="s">
        <v>163</v>
      </c>
      <c r="B58" s="347"/>
      <c r="C58" s="347"/>
      <c r="D58" s="347"/>
      <c r="E58" s="347"/>
      <c r="F58" s="347"/>
      <c r="G58" s="347"/>
      <c r="H58" s="347"/>
      <c r="I58" s="347"/>
      <c r="J58" s="348"/>
      <c r="K58" s="348"/>
      <c r="L58" s="348"/>
      <c r="M58" s="348"/>
      <c r="N58" s="348"/>
      <c r="O58" s="348"/>
      <c r="P58" s="348"/>
      <c r="Q58" s="348"/>
      <c r="R58" s="348"/>
      <c r="S58" s="34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60">
        <f t="shared" si="3"/>
        <v>0</v>
      </c>
      <c r="AG58" s="360">
        <f t="shared" si="4"/>
        <v>0</v>
      </c>
      <c r="AH58" s="360">
        <f t="shared" si="5"/>
        <v>0</v>
      </c>
      <c r="AI58" s="359"/>
      <c r="AJ58" s="359"/>
      <c r="AK58" s="359"/>
      <c r="AL58" s="359" t="str">
        <f t="shared" si="1"/>
        <v>VHC : nouveaux anti-VHC et interactions médicamenteuses</v>
      </c>
      <c r="AM58" s="360">
        <f t="shared" si="9"/>
        <v>0</v>
      </c>
      <c r="AN58" s="359">
        <f t="shared" si="6"/>
        <v>1</v>
      </c>
      <c r="AO58" s="360" t="b">
        <f t="shared" si="7"/>
        <v>0</v>
      </c>
    </row>
    <row r="59" spans="1:42" s="360" customFormat="1" outlineLevel="1" x14ac:dyDescent="0.25">
      <c r="A59" s="362" t="s">
        <v>164</v>
      </c>
      <c r="B59" s="349"/>
      <c r="C59" s="349"/>
      <c r="D59" s="349"/>
      <c r="E59" s="349"/>
      <c r="F59" s="349"/>
      <c r="G59" s="349"/>
      <c r="H59" s="349"/>
      <c r="I59" s="349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60">
        <f t="shared" si="3"/>
        <v>0</v>
      </c>
      <c r="AG59" s="360">
        <f t="shared" si="4"/>
        <v>0</v>
      </c>
      <c r="AH59" s="360">
        <f t="shared" si="5"/>
        <v>0</v>
      </c>
      <c r="AI59" s="359"/>
      <c r="AJ59" s="359"/>
      <c r="AK59" s="359"/>
      <c r="AL59" s="359" t="str">
        <f t="shared" si="1"/>
        <v>VIH : antirétroviraux et interactions médicamenteuses</v>
      </c>
      <c r="AM59" s="360">
        <f t="shared" si="9"/>
        <v>0</v>
      </c>
      <c r="AN59" s="359">
        <f t="shared" si="6"/>
        <v>1</v>
      </c>
      <c r="AO59" s="360" t="b">
        <f t="shared" si="7"/>
        <v>0</v>
      </c>
    </row>
    <row r="60" spans="1:42" s="360" customFormat="1" x14ac:dyDescent="0.25">
      <c r="A60" s="363" t="s">
        <v>165</v>
      </c>
      <c r="B60" s="353"/>
      <c r="C60" s="353"/>
      <c r="D60" s="353"/>
      <c r="E60" s="353"/>
      <c r="F60" s="353"/>
      <c r="G60" s="353"/>
      <c r="H60" s="353"/>
      <c r="I60" s="353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4"/>
      <c r="Y60" s="354"/>
      <c r="Z60" s="354"/>
      <c r="AA60" s="354"/>
      <c r="AB60" s="354"/>
      <c r="AC60" s="354"/>
      <c r="AD60" s="354"/>
      <c r="AE60" s="354"/>
      <c r="AF60" s="358">
        <f>SUM(AF61:AF135)</f>
        <v>0</v>
      </c>
      <c r="AG60" s="358">
        <f t="shared" ref="AG60:AH60" si="10">SUM(AG61:AG135)</f>
        <v>0</v>
      </c>
      <c r="AH60" s="358">
        <f t="shared" si="10"/>
        <v>0</v>
      </c>
      <c r="AI60" s="359"/>
      <c r="AJ60" s="359"/>
      <c r="AK60" s="359"/>
      <c r="AL60" s="359"/>
      <c r="AN60" s="359"/>
      <c r="AP60" s="360">
        <v>75</v>
      </c>
    </row>
    <row r="61" spans="1:42" s="360" customFormat="1" outlineLevel="1" x14ac:dyDescent="0.25">
      <c r="A61" s="361" t="s">
        <v>166</v>
      </c>
      <c r="B61" s="347"/>
      <c r="C61" s="347"/>
      <c r="D61" s="347"/>
      <c r="E61" s="347"/>
      <c r="F61" s="347"/>
      <c r="G61" s="347"/>
      <c r="H61" s="347"/>
      <c r="I61" s="347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60">
        <f t="shared" si="3"/>
        <v>0</v>
      </c>
      <c r="AG61" s="360">
        <f t="shared" si="4"/>
        <v>0</v>
      </c>
      <c r="AH61" s="360">
        <f t="shared" si="5"/>
        <v>0</v>
      </c>
      <c r="AI61" s="359"/>
      <c r="AJ61" s="359"/>
      <c r="AK61" s="359"/>
      <c r="AL61" s="359" t="str">
        <f t="shared" si="1"/>
        <v>AIT / AVC non cardioembolique : démarrer anti-agrégant plaquettaire</v>
      </c>
      <c r="AM61" s="360">
        <f t="shared" ref="AM61:AM92" si="11">AF61</f>
        <v>0</v>
      </c>
      <c r="AN61" s="359">
        <f t="shared" si="6"/>
        <v>1</v>
      </c>
      <c r="AO61" s="360" t="b">
        <f t="shared" si="7"/>
        <v>0</v>
      </c>
    </row>
    <row r="62" spans="1:42" s="360" customFormat="1" outlineLevel="1" x14ac:dyDescent="0.25">
      <c r="A62" s="362" t="s">
        <v>167</v>
      </c>
      <c r="B62" s="349"/>
      <c r="C62" s="349"/>
      <c r="D62" s="349"/>
      <c r="E62" s="349"/>
      <c r="F62" s="349"/>
      <c r="G62" s="349"/>
      <c r="H62" s="349"/>
      <c r="I62" s="349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60">
        <f t="shared" si="3"/>
        <v>0</v>
      </c>
      <c r="AG62" s="360">
        <f t="shared" si="4"/>
        <v>0</v>
      </c>
      <c r="AH62" s="360">
        <f t="shared" si="5"/>
        <v>0</v>
      </c>
      <c r="AI62" s="359"/>
      <c r="AJ62" s="359"/>
      <c r="AK62" s="359"/>
      <c r="AL62" s="359" t="str">
        <f t="shared" si="1"/>
        <v>AIT / AVC non cardioembolique : démarrer statine</v>
      </c>
      <c r="AM62" s="360">
        <f t="shared" si="11"/>
        <v>0</v>
      </c>
      <c r="AN62" s="359">
        <f t="shared" si="6"/>
        <v>1</v>
      </c>
      <c r="AO62" s="360" t="b">
        <f t="shared" si="7"/>
        <v>0</v>
      </c>
    </row>
    <row r="63" spans="1:42" s="360" customFormat="1" outlineLevel="1" x14ac:dyDescent="0.25">
      <c r="A63" s="361" t="s">
        <v>168</v>
      </c>
      <c r="B63" s="347"/>
      <c r="C63" s="347"/>
      <c r="D63" s="347"/>
      <c r="E63" s="347"/>
      <c r="F63" s="347"/>
      <c r="G63" s="347"/>
      <c r="H63" s="347"/>
      <c r="I63" s="347"/>
      <c r="J63" s="348"/>
      <c r="K63" s="348"/>
      <c r="L63" s="348"/>
      <c r="M63" s="348"/>
      <c r="N63" s="348"/>
      <c r="O63" s="348"/>
      <c r="P63" s="348"/>
      <c r="Q63" s="348"/>
      <c r="R63" s="348"/>
      <c r="S63" s="348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60">
        <f t="shared" si="3"/>
        <v>0</v>
      </c>
      <c r="AG63" s="360">
        <f t="shared" si="4"/>
        <v>0</v>
      </c>
      <c r="AH63" s="360">
        <f t="shared" si="5"/>
        <v>0</v>
      </c>
      <c r="AI63" s="359"/>
      <c r="AJ63" s="359"/>
      <c r="AK63" s="359"/>
      <c r="AL63" s="359" t="str">
        <f t="shared" si="1"/>
        <v>Alcoolodépendance et dénutrition : démarrer vitamine B1 et préparation multivitaminique</v>
      </c>
      <c r="AM63" s="360">
        <f t="shared" si="11"/>
        <v>0</v>
      </c>
      <c r="AN63" s="359">
        <f t="shared" si="6"/>
        <v>1</v>
      </c>
      <c r="AO63" s="360" t="b">
        <f t="shared" si="7"/>
        <v>0</v>
      </c>
    </row>
    <row r="64" spans="1:42" s="360" customFormat="1" outlineLevel="1" x14ac:dyDescent="0.25">
      <c r="A64" s="362" t="s">
        <v>169</v>
      </c>
      <c r="B64" s="349"/>
      <c r="C64" s="349"/>
      <c r="D64" s="349"/>
      <c r="E64" s="349"/>
      <c r="F64" s="349"/>
      <c r="G64" s="349"/>
      <c r="H64" s="349"/>
      <c r="I64" s="349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60">
        <f t="shared" si="3"/>
        <v>0</v>
      </c>
      <c r="AG64" s="360">
        <f t="shared" si="4"/>
        <v>0</v>
      </c>
      <c r="AH64" s="360">
        <f t="shared" si="5"/>
        <v>0</v>
      </c>
      <c r="AI64" s="359"/>
      <c r="AJ64" s="359"/>
      <c r="AK64" s="359"/>
      <c r="AL64" s="359" t="str">
        <f t="shared" si="1"/>
        <v>Antalgie : démarrer opiacés pour douleurs modérées à fortes</v>
      </c>
      <c r="AM64" s="360">
        <f t="shared" si="11"/>
        <v>0</v>
      </c>
      <c r="AN64" s="359">
        <f t="shared" si="6"/>
        <v>1</v>
      </c>
      <c r="AO64" s="360" t="b">
        <f t="shared" si="7"/>
        <v>0</v>
      </c>
    </row>
    <row r="65" spans="1:41" s="360" customFormat="1" outlineLevel="1" x14ac:dyDescent="0.25">
      <c r="A65" s="361" t="s">
        <v>170</v>
      </c>
      <c r="B65" s="347"/>
      <c r="C65" s="347"/>
      <c r="D65" s="347"/>
      <c r="E65" s="347"/>
      <c r="F65" s="347"/>
      <c r="G65" s="347"/>
      <c r="H65" s="347"/>
      <c r="I65" s="347"/>
      <c r="J65" s="348"/>
      <c r="K65" s="348"/>
      <c r="L65" s="348"/>
      <c r="M65" s="348"/>
      <c r="N65" s="348"/>
      <c r="O65" s="348"/>
      <c r="P65" s="348"/>
      <c r="Q65" s="348"/>
      <c r="R65" s="348"/>
      <c r="S65" s="348"/>
      <c r="T65" s="348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60">
        <f t="shared" si="3"/>
        <v>0</v>
      </c>
      <c r="AG65" s="360">
        <f t="shared" si="4"/>
        <v>0</v>
      </c>
      <c r="AH65" s="360">
        <f t="shared" si="5"/>
        <v>0</v>
      </c>
      <c r="AI65" s="359"/>
      <c r="AJ65" s="359"/>
      <c r="AK65" s="359"/>
      <c r="AL65" s="359" t="str">
        <f t="shared" si="1"/>
        <v>Antalgie et opiacés : prévenir la constipation</v>
      </c>
      <c r="AM65" s="360">
        <f t="shared" si="11"/>
        <v>0</v>
      </c>
      <c r="AN65" s="359">
        <f t="shared" si="6"/>
        <v>1</v>
      </c>
      <c r="AO65" s="360" t="b">
        <f t="shared" si="7"/>
        <v>0</v>
      </c>
    </row>
    <row r="66" spans="1:41" s="360" customFormat="1" outlineLevel="1" x14ac:dyDescent="0.25">
      <c r="A66" s="362" t="s">
        <v>171</v>
      </c>
      <c r="B66" s="349"/>
      <c r="C66" s="349"/>
      <c r="D66" s="349"/>
      <c r="E66" s="349"/>
      <c r="F66" s="349"/>
      <c r="G66" s="349"/>
      <c r="H66" s="349"/>
      <c r="I66" s="349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60">
        <f t="shared" si="3"/>
        <v>0</v>
      </c>
      <c r="AG66" s="360">
        <f t="shared" si="4"/>
        <v>0</v>
      </c>
      <c r="AH66" s="360">
        <f t="shared" si="5"/>
        <v>0</v>
      </c>
      <c r="AI66" s="359"/>
      <c r="AJ66" s="359"/>
      <c r="AK66" s="359"/>
      <c r="AL66" s="359" t="str">
        <f t="shared" si="1"/>
        <v>Arythmie / FA : démarrer anticoagulation orale</v>
      </c>
      <c r="AM66" s="360">
        <f t="shared" si="11"/>
        <v>0</v>
      </c>
      <c r="AN66" s="359">
        <f t="shared" si="6"/>
        <v>1</v>
      </c>
      <c r="AO66" s="360" t="b">
        <f t="shared" si="7"/>
        <v>0</v>
      </c>
    </row>
    <row r="67" spans="1:41" s="360" customFormat="1" outlineLevel="1" x14ac:dyDescent="0.25">
      <c r="A67" s="361" t="s">
        <v>172</v>
      </c>
      <c r="B67" s="347"/>
      <c r="C67" s="347"/>
      <c r="D67" s="347"/>
      <c r="E67" s="347"/>
      <c r="F67" s="347"/>
      <c r="G67" s="347"/>
      <c r="H67" s="347"/>
      <c r="I67" s="347"/>
      <c r="J67" s="348"/>
      <c r="K67" s="348"/>
      <c r="L67" s="348"/>
      <c r="M67" s="348"/>
      <c r="N67" s="348"/>
      <c r="O67" s="348"/>
      <c r="P67" s="348"/>
      <c r="Q67" s="348"/>
      <c r="R67" s="348"/>
      <c r="S67" s="348"/>
      <c r="T67" s="348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60">
        <f t="shared" si="3"/>
        <v>0</v>
      </c>
      <c r="AG67" s="360">
        <f t="shared" si="4"/>
        <v>0</v>
      </c>
      <c r="AH67" s="360">
        <f t="shared" si="5"/>
        <v>0</v>
      </c>
      <c r="AI67" s="359"/>
      <c r="AJ67" s="359"/>
      <c r="AK67" s="359"/>
      <c r="AL67" s="359" t="str">
        <f t="shared" si="1"/>
        <v>Asthme et traitement de fond : ajout d'un β2-mimétiques à longue durée d'action en 2ème intention</v>
      </c>
      <c r="AM67" s="360">
        <f t="shared" si="11"/>
        <v>0</v>
      </c>
      <c r="AN67" s="359">
        <f t="shared" si="6"/>
        <v>1</v>
      </c>
      <c r="AO67" s="360" t="b">
        <f t="shared" si="7"/>
        <v>0</v>
      </c>
    </row>
    <row r="68" spans="1:41" s="360" customFormat="1" outlineLevel="1" x14ac:dyDescent="0.25">
      <c r="A68" s="362" t="s">
        <v>173</v>
      </c>
      <c r="B68" s="349"/>
      <c r="C68" s="349"/>
      <c r="D68" s="349"/>
      <c r="E68" s="349"/>
      <c r="F68" s="349"/>
      <c r="G68" s="349"/>
      <c r="H68" s="349"/>
      <c r="I68" s="349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60">
        <f t="shared" si="3"/>
        <v>0</v>
      </c>
      <c r="AG68" s="360">
        <f t="shared" si="4"/>
        <v>0</v>
      </c>
      <c r="AH68" s="360">
        <f t="shared" si="5"/>
        <v>0</v>
      </c>
      <c r="AI68" s="359"/>
      <c r="AJ68" s="359"/>
      <c r="AK68" s="359"/>
      <c r="AL68" s="359" t="str">
        <f t="shared" si="1"/>
        <v>Asthme et traitement de fond : démarrer corticostéroïdes inhalés en 1ère intention</v>
      </c>
      <c r="AM68" s="360">
        <f t="shared" si="11"/>
        <v>0</v>
      </c>
      <c r="AN68" s="359">
        <f t="shared" si="6"/>
        <v>1</v>
      </c>
      <c r="AO68" s="360" t="b">
        <f t="shared" si="7"/>
        <v>0</v>
      </c>
    </row>
    <row r="69" spans="1:41" s="360" customFormat="1" outlineLevel="1" x14ac:dyDescent="0.25">
      <c r="A69" s="361" t="s">
        <v>174</v>
      </c>
      <c r="B69" s="347"/>
      <c r="C69" s="347"/>
      <c r="D69" s="347"/>
      <c r="E69" s="347"/>
      <c r="F69" s="347"/>
      <c r="G69" s="347"/>
      <c r="H69" s="347"/>
      <c r="I69" s="347"/>
      <c r="J69" s="348"/>
      <c r="K69" s="348"/>
      <c r="L69" s="348"/>
      <c r="M69" s="348"/>
      <c r="N69" s="348"/>
      <c r="O69" s="348"/>
      <c r="P69" s="348"/>
      <c r="Q69" s="348"/>
      <c r="R69" s="348"/>
      <c r="S69" s="348"/>
      <c r="T69" s="348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60">
        <f t="shared" si="3"/>
        <v>0</v>
      </c>
      <c r="AG69" s="360">
        <f t="shared" si="4"/>
        <v>0</v>
      </c>
      <c r="AH69" s="360">
        <f t="shared" si="5"/>
        <v>0</v>
      </c>
      <c r="AI69" s="359"/>
      <c r="AJ69" s="359"/>
      <c r="AK69" s="359"/>
      <c r="AL69" s="359" t="str">
        <f t="shared" si="1"/>
        <v>Biphosphonate : modalité de prise</v>
      </c>
      <c r="AM69" s="360">
        <f t="shared" si="11"/>
        <v>0</v>
      </c>
      <c r="AN69" s="359">
        <f t="shared" si="6"/>
        <v>1</v>
      </c>
      <c r="AO69" s="360" t="b">
        <f t="shared" si="7"/>
        <v>0</v>
      </c>
    </row>
    <row r="70" spans="1:41" s="360" customFormat="1" outlineLevel="1" x14ac:dyDescent="0.25">
      <c r="A70" s="362" t="s">
        <v>175</v>
      </c>
      <c r="B70" s="349"/>
      <c r="C70" s="349"/>
      <c r="D70" s="349"/>
      <c r="E70" s="349"/>
      <c r="F70" s="349"/>
      <c r="G70" s="349"/>
      <c r="H70" s="349"/>
      <c r="I70" s="349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60">
        <f t="shared" si="3"/>
        <v>0</v>
      </c>
      <c r="AG70" s="360">
        <f t="shared" si="4"/>
        <v>0</v>
      </c>
      <c r="AH70" s="360">
        <f t="shared" si="5"/>
        <v>0</v>
      </c>
      <c r="AI70" s="359"/>
      <c r="AJ70" s="359"/>
      <c r="AK70" s="359"/>
      <c r="AL70" s="359" t="str">
        <f t="shared" si="1"/>
        <v>BPCO et traitement de fond : démarrer β2-mimétiques ou anticholinergiques en 1ère intention</v>
      </c>
      <c r="AM70" s="360">
        <f t="shared" si="11"/>
        <v>0</v>
      </c>
      <c r="AN70" s="359">
        <f t="shared" si="6"/>
        <v>1</v>
      </c>
      <c r="AO70" s="360" t="b">
        <f t="shared" si="7"/>
        <v>0</v>
      </c>
    </row>
    <row r="71" spans="1:41" s="360" customFormat="1" outlineLevel="1" x14ac:dyDescent="0.25">
      <c r="A71" s="361" t="s">
        <v>176</v>
      </c>
      <c r="B71" s="347"/>
      <c r="C71" s="347"/>
      <c r="D71" s="347"/>
      <c r="E71" s="347"/>
      <c r="F71" s="347"/>
      <c r="G71" s="347"/>
      <c r="H71" s="347"/>
      <c r="I71" s="347"/>
      <c r="J71" s="348"/>
      <c r="K71" s="348"/>
      <c r="L71" s="348"/>
      <c r="M71" s="348"/>
      <c r="N71" s="348"/>
      <c r="O71" s="348"/>
      <c r="P71" s="348"/>
      <c r="Q71" s="348"/>
      <c r="R71" s="348"/>
      <c r="S71" s="348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60">
        <f t="shared" si="3"/>
        <v>0</v>
      </c>
      <c r="AG71" s="360">
        <f t="shared" si="4"/>
        <v>0</v>
      </c>
      <c r="AH71" s="360">
        <f t="shared" si="5"/>
        <v>0</v>
      </c>
      <c r="AI71" s="359"/>
      <c r="AJ71" s="359"/>
      <c r="AK71" s="359"/>
      <c r="AL71" s="359" t="str">
        <f t="shared" si="1"/>
        <v>Cardiopathie ischémique stable : démarrer aspirine faible dose</v>
      </c>
      <c r="AM71" s="360">
        <f t="shared" si="11"/>
        <v>0</v>
      </c>
      <c r="AN71" s="359">
        <f t="shared" si="6"/>
        <v>1</v>
      </c>
      <c r="AO71" s="360" t="b">
        <f t="shared" si="7"/>
        <v>0</v>
      </c>
    </row>
    <row r="72" spans="1:41" s="360" customFormat="1" outlineLevel="1" x14ac:dyDescent="0.25">
      <c r="A72" s="362" t="s">
        <v>177</v>
      </c>
      <c r="B72" s="349"/>
      <c r="C72" s="349"/>
      <c r="D72" s="349"/>
      <c r="E72" s="349"/>
      <c r="F72" s="349"/>
      <c r="G72" s="349"/>
      <c r="H72" s="349"/>
      <c r="I72" s="349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0"/>
      <c r="AD72" s="350"/>
      <c r="AE72" s="350"/>
      <c r="AF72" s="360">
        <f t="shared" si="3"/>
        <v>0</v>
      </c>
      <c r="AG72" s="360">
        <f t="shared" si="4"/>
        <v>0</v>
      </c>
      <c r="AH72" s="360">
        <f t="shared" si="5"/>
        <v>0</v>
      </c>
      <c r="AI72" s="359"/>
      <c r="AJ72" s="359"/>
      <c r="AK72" s="359"/>
      <c r="AL72" s="359" t="str">
        <f t="shared" si="1"/>
        <v>Cardiopathie ischémique stable : démarrer bétabloquant</v>
      </c>
      <c r="AM72" s="360">
        <f t="shared" si="11"/>
        <v>0</v>
      </c>
      <c r="AN72" s="359">
        <f t="shared" si="6"/>
        <v>1</v>
      </c>
      <c r="AO72" s="360" t="b">
        <f t="shared" si="7"/>
        <v>0</v>
      </c>
    </row>
    <row r="73" spans="1:41" s="360" customFormat="1" outlineLevel="1" x14ac:dyDescent="0.25">
      <c r="A73" s="361" t="s">
        <v>178</v>
      </c>
      <c r="B73" s="347"/>
      <c r="C73" s="347"/>
      <c r="D73" s="347"/>
      <c r="E73" s="347"/>
      <c r="F73" s="347"/>
      <c r="G73" s="347"/>
      <c r="H73" s="347"/>
      <c r="I73" s="347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60">
        <f t="shared" si="3"/>
        <v>0</v>
      </c>
      <c r="AG73" s="360">
        <f t="shared" si="4"/>
        <v>0</v>
      </c>
      <c r="AH73" s="360">
        <f t="shared" si="5"/>
        <v>0</v>
      </c>
      <c r="AI73" s="359"/>
      <c r="AJ73" s="359"/>
      <c r="AK73" s="359"/>
      <c r="AL73" s="359" t="str">
        <f t="shared" ref="AL73:AL135" si="12">+A73</f>
        <v>Cardiopathie ischémique stable : démarrer statine</v>
      </c>
      <c r="AM73" s="360">
        <f t="shared" si="11"/>
        <v>0</v>
      </c>
      <c r="AN73" s="359">
        <f t="shared" si="6"/>
        <v>1</v>
      </c>
      <c r="AO73" s="360" t="b">
        <f t="shared" si="7"/>
        <v>0</v>
      </c>
    </row>
    <row r="74" spans="1:41" s="360" customFormat="1" outlineLevel="1" x14ac:dyDescent="0.25">
      <c r="A74" s="362" t="s">
        <v>179</v>
      </c>
      <c r="B74" s="349"/>
      <c r="C74" s="349"/>
      <c r="D74" s="349"/>
      <c r="E74" s="349"/>
      <c r="F74" s="349"/>
      <c r="G74" s="349"/>
      <c r="H74" s="349"/>
      <c r="I74" s="349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60">
        <f t="shared" ref="AF74:AF137" si="13">COUNTIF($B74:$AE74,"X")</f>
        <v>0</v>
      </c>
      <c r="AG74" s="360">
        <f t="shared" ref="AG74:AG137" si="14">COUNTIF($B74:$AE74,"R")</f>
        <v>0</v>
      </c>
      <c r="AH74" s="360">
        <f t="shared" ref="AH74:AH137" si="15">SUM(AF74:AG74)</f>
        <v>0</v>
      </c>
      <c r="AI74" s="359"/>
      <c r="AJ74" s="359"/>
      <c r="AK74" s="359"/>
      <c r="AL74" s="359" t="str">
        <f t="shared" si="12"/>
        <v>Corticostéroïde au long cours et risque majoré de fracture ou haut risque d'ostéoporose : démarrer biphosphonate</v>
      </c>
      <c r="AM74" s="360">
        <f t="shared" si="11"/>
        <v>0</v>
      </c>
      <c r="AN74" s="359">
        <f t="shared" ref="AN74:AN105" si="16">RANK(AM74,AM74:AM236,0)</f>
        <v>1</v>
      </c>
      <c r="AO74" s="360" t="b">
        <f t="shared" ref="AO74:AO137" si="17">IF(AND(AN74&gt;0,AN74&lt;11,AM74&gt;0),TRUE,FALSE)</f>
        <v>0</v>
      </c>
    </row>
    <row r="75" spans="1:41" s="360" customFormat="1" outlineLevel="1" x14ac:dyDescent="0.25">
      <c r="A75" s="361" t="s">
        <v>180</v>
      </c>
      <c r="B75" s="347"/>
      <c r="C75" s="347"/>
      <c r="D75" s="347"/>
      <c r="E75" s="347"/>
      <c r="F75" s="347"/>
      <c r="G75" s="347"/>
      <c r="H75" s="347"/>
      <c r="I75" s="347"/>
      <c r="J75" s="348"/>
      <c r="K75" s="348"/>
      <c r="L75" s="348"/>
      <c r="M75" s="348"/>
      <c r="N75" s="348"/>
      <c r="O75" s="348"/>
      <c r="P75" s="348"/>
      <c r="Q75" s="348"/>
      <c r="R75" s="348"/>
      <c r="S75" s="348"/>
      <c r="T75" s="348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60">
        <f t="shared" si="13"/>
        <v>0</v>
      </c>
      <c r="AG75" s="360">
        <f t="shared" si="14"/>
        <v>0</v>
      </c>
      <c r="AH75" s="360">
        <f t="shared" si="15"/>
        <v>0</v>
      </c>
      <c r="AI75" s="359"/>
      <c r="AJ75" s="359"/>
      <c r="AK75" s="359"/>
      <c r="AL75" s="359" t="str">
        <f t="shared" si="12"/>
        <v>Corticostéroïde au long cours, prévention ostéoporose : démarrer calcium/vitamine D</v>
      </c>
      <c r="AM75" s="360">
        <f t="shared" si="11"/>
        <v>0</v>
      </c>
      <c r="AN75" s="359">
        <f t="shared" si="16"/>
        <v>1</v>
      </c>
      <c r="AO75" s="360" t="b">
        <f t="shared" si="17"/>
        <v>0</v>
      </c>
    </row>
    <row r="76" spans="1:41" s="360" customFormat="1" outlineLevel="1" x14ac:dyDescent="0.25">
      <c r="A76" s="362" t="s">
        <v>181</v>
      </c>
      <c r="B76" s="349"/>
      <c r="C76" s="349"/>
      <c r="D76" s="349"/>
      <c r="E76" s="349"/>
      <c r="F76" s="349"/>
      <c r="G76" s="349"/>
      <c r="H76" s="349"/>
      <c r="I76" s="349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60">
        <f t="shared" si="13"/>
        <v>0</v>
      </c>
      <c r="AG76" s="360">
        <f t="shared" si="14"/>
        <v>0</v>
      </c>
      <c r="AH76" s="360">
        <f t="shared" si="15"/>
        <v>0</v>
      </c>
      <c r="AI76" s="359"/>
      <c r="AJ76" s="359"/>
      <c r="AK76" s="359"/>
      <c r="AL76" s="359" t="str">
        <f t="shared" si="12"/>
        <v>Crise de Goutte : colchicine, AINS ou corticostéroïde en 1ère intention</v>
      </c>
      <c r="AM76" s="360">
        <f t="shared" si="11"/>
        <v>0</v>
      </c>
      <c r="AN76" s="359">
        <f t="shared" si="16"/>
        <v>1</v>
      </c>
      <c r="AO76" s="360" t="b">
        <f t="shared" si="17"/>
        <v>0</v>
      </c>
    </row>
    <row r="77" spans="1:41" s="360" customFormat="1" outlineLevel="1" x14ac:dyDescent="0.25">
      <c r="A77" s="361" t="s">
        <v>182</v>
      </c>
      <c r="B77" s="347"/>
      <c r="C77" s="347"/>
      <c r="D77" s="347"/>
      <c r="E77" s="347"/>
      <c r="F77" s="347"/>
      <c r="G77" s="347"/>
      <c r="H77" s="347"/>
      <c r="I77" s="347"/>
      <c r="J77" s="348"/>
      <c r="K77" s="348"/>
      <c r="L77" s="348"/>
      <c r="M77" s="348"/>
      <c r="N77" s="348"/>
      <c r="O77" s="348"/>
      <c r="P77" s="348"/>
      <c r="Q77" s="348"/>
      <c r="R77" s="348"/>
      <c r="S77" s="348"/>
      <c r="T77" s="348"/>
      <c r="U77" s="348"/>
      <c r="V77" s="348"/>
      <c r="W77" s="348"/>
      <c r="X77" s="348"/>
      <c r="Y77" s="348"/>
      <c r="Z77" s="348"/>
      <c r="AA77" s="348"/>
      <c r="AB77" s="348"/>
      <c r="AC77" s="348"/>
      <c r="AD77" s="348"/>
      <c r="AE77" s="348"/>
      <c r="AF77" s="360">
        <f t="shared" si="13"/>
        <v>0</v>
      </c>
      <c r="AG77" s="360">
        <f t="shared" si="14"/>
        <v>0</v>
      </c>
      <c r="AH77" s="360">
        <f t="shared" si="15"/>
        <v>0</v>
      </c>
      <c r="AI77" s="359"/>
      <c r="AJ77" s="359"/>
      <c r="AK77" s="359"/>
      <c r="AL77" s="359" t="str">
        <f t="shared" si="12"/>
        <v>Dépendance aux benzodiazépines : poursuivre traitement aux doses habituelles en phase aigüe d'hospitalisation</v>
      </c>
      <c r="AM77" s="360">
        <f t="shared" si="11"/>
        <v>0</v>
      </c>
      <c r="AN77" s="359">
        <f t="shared" si="16"/>
        <v>1</v>
      </c>
      <c r="AO77" s="360" t="b">
        <f t="shared" si="17"/>
        <v>0</v>
      </c>
    </row>
    <row r="78" spans="1:41" s="360" customFormat="1" outlineLevel="1" x14ac:dyDescent="0.25">
      <c r="A78" s="362" t="s">
        <v>183</v>
      </c>
      <c r="B78" s="349"/>
      <c r="C78" s="349"/>
      <c r="D78" s="349"/>
      <c r="E78" s="349"/>
      <c r="F78" s="349"/>
      <c r="G78" s="349"/>
      <c r="H78" s="349"/>
      <c r="I78" s="349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  <c r="AC78" s="350"/>
      <c r="AD78" s="350"/>
      <c r="AE78" s="350"/>
      <c r="AF78" s="360">
        <f t="shared" si="13"/>
        <v>0</v>
      </c>
      <c r="AG78" s="360">
        <f t="shared" si="14"/>
        <v>0</v>
      </c>
      <c r="AH78" s="360">
        <f t="shared" si="15"/>
        <v>0</v>
      </c>
      <c r="AI78" s="359"/>
      <c r="AJ78" s="359"/>
      <c r="AK78" s="359"/>
      <c r="AL78" s="359" t="str">
        <f t="shared" si="12"/>
        <v>Dépendance aux opiacés : poursuivre traitement substitutif habituel</v>
      </c>
      <c r="AM78" s="360">
        <f t="shared" si="11"/>
        <v>0</v>
      </c>
      <c r="AN78" s="359">
        <f t="shared" si="16"/>
        <v>1</v>
      </c>
      <c r="AO78" s="360" t="b">
        <f t="shared" si="17"/>
        <v>0</v>
      </c>
    </row>
    <row r="79" spans="1:41" s="360" customFormat="1" outlineLevel="1" x14ac:dyDescent="0.25">
      <c r="A79" s="361" t="s">
        <v>184</v>
      </c>
      <c r="B79" s="347"/>
      <c r="C79" s="347"/>
      <c r="D79" s="347"/>
      <c r="E79" s="347"/>
      <c r="F79" s="347"/>
      <c r="G79" s="347"/>
      <c r="H79" s="347"/>
      <c r="I79" s="347"/>
      <c r="J79" s="348"/>
      <c r="K79" s="348"/>
      <c r="L79" s="348"/>
      <c r="M79" s="348"/>
      <c r="N79" s="348"/>
      <c r="O79" s="348"/>
      <c r="P79" s="348"/>
      <c r="Q79" s="348"/>
      <c r="R79" s="348"/>
      <c r="S79" s="348"/>
      <c r="T79" s="348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60">
        <f t="shared" si="13"/>
        <v>0</v>
      </c>
      <c r="AG79" s="360">
        <f t="shared" si="14"/>
        <v>0</v>
      </c>
      <c r="AH79" s="360">
        <f t="shared" si="15"/>
        <v>0</v>
      </c>
      <c r="AI79" s="359"/>
      <c r="AJ79" s="359"/>
      <c r="AK79" s="359"/>
      <c r="AL79" s="359" t="str">
        <f t="shared" si="12"/>
        <v>Dépression : optimisation des doses d'antidépresseurs si traitement insuffisamment efficace</v>
      </c>
      <c r="AM79" s="360">
        <f t="shared" si="11"/>
        <v>0</v>
      </c>
      <c r="AN79" s="359">
        <f t="shared" si="16"/>
        <v>1</v>
      </c>
      <c r="AO79" s="360" t="b">
        <f t="shared" si="17"/>
        <v>0</v>
      </c>
    </row>
    <row r="80" spans="1:41" s="360" customFormat="1" outlineLevel="1" x14ac:dyDescent="0.25">
      <c r="A80" s="362" t="s">
        <v>185</v>
      </c>
      <c r="B80" s="349"/>
      <c r="C80" s="349"/>
      <c r="D80" s="349"/>
      <c r="E80" s="349"/>
      <c r="F80" s="349"/>
      <c r="G80" s="349"/>
      <c r="H80" s="349"/>
      <c r="I80" s="349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  <c r="AA80" s="350"/>
      <c r="AB80" s="350"/>
      <c r="AC80" s="350"/>
      <c r="AD80" s="350"/>
      <c r="AE80" s="350"/>
      <c r="AF80" s="360">
        <f t="shared" si="13"/>
        <v>0</v>
      </c>
      <c r="AG80" s="360">
        <f t="shared" si="14"/>
        <v>0</v>
      </c>
      <c r="AH80" s="360">
        <f t="shared" si="15"/>
        <v>0</v>
      </c>
      <c r="AI80" s="359"/>
      <c r="AJ80" s="359"/>
      <c r="AK80" s="359"/>
      <c r="AL80" s="359" t="str">
        <f t="shared" si="12"/>
        <v>Dépression sévère : démarrer un ISRS (en 1ere intention)</v>
      </c>
      <c r="AM80" s="360">
        <f t="shared" si="11"/>
        <v>0</v>
      </c>
      <c r="AN80" s="359">
        <f t="shared" si="16"/>
        <v>1</v>
      </c>
      <c r="AO80" s="360" t="b">
        <f t="shared" si="17"/>
        <v>0</v>
      </c>
    </row>
    <row r="81" spans="1:41" s="360" customFormat="1" outlineLevel="1" x14ac:dyDescent="0.25">
      <c r="A81" s="361" t="s">
        <v>186</v>
      </c>
      <c r="B81" s="347"/>
      <c r="C81" s="347"/>
      <c r="D81" s="347"/>
      <c r="E81" s="347"/>
      <c r="F81" s="347"/>
      <c r="G81" s="347"/>
      <c r="H81" s="347"/>
      <c r="I81" s="347"/>
      <c r="J81" s="348"/>
      <c r="K81" s="348"/>
      <c r="L81" s="348"/>
      <c r="M81" s="348"/>
      <c r="N81" s="348"/>
      <c r="O81" s="348"/>
      <c r="P81" s="348"/>
      <c r="Q81" s="348"/>
      <c r="R81" s="348"/>
      <c r="S81" s="348"/>
      <c r="T81" s="348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60">
        <f t="shared" si="13"/>
        <v>0</v>
      </c>
      <c r="AG81" s="360">
        <f t="shared" si="14"/>
        <v>0</v>
      </c>
      <c r="AH81" s="360">
        <f t="shared" si="15"/>
        <v>0</v>
      </c>
      <c r="AI81" s="359"/>
      <c r="AJ81" s="359"/>
      <c r="AK81" s="359"/>
      <c r="AL81" s="359" t="str">
        <f t="shared" si="12"/>
        <v>Diabète : adapter traitement selon HbA1c cible</v>
      </c>
      <c r="AM81" s="360">
        <f t="shared" si="11"/>
        <v>0</v>
      </c>
      <c r="AN81" s="359">
        <f t="shared" si="16"/>
        <v>1</v>
      </c>
      <c r="AO81" s="360" t="b">
        <f t="shared" si="17"/>
        <v>0</v>
      </c>
    </row>
    <row r="82" spans="1:41" s="360" customFormat="1" outlineLevel="1" x14ac:dyDescent="0.25">
      <c r="A82" s="362" t="s">
        <v>187</v>
      </c>
      <c r="B82" s="349"/>
      <c r="C82" s="349"/>
      <c r="D82" s="349"/>
      <c r="E82" s="349"/>
      <c r="F82" s="349"/>
      <c r="G82" s="349"/>
      <c r="H82" s="349"/>
      <c r="I82" s="349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60">
        <f t="shared" si="13"/>
        <v>0</v>
      </c>
      <c r="AG82" s="360">
        <f t="shared" si="14"/>
        <v>0</v>
      </c>
      <c r="AH82" s="360">
        <f t="shared" si="15"/>
        <v>0</v>
      </c>
      <c r="AI82" s="359"/>
      <c r="AJ82" s="359"/>
      <c r="AK82" s="359"/>
      <c r="AL82" s="359" t="str">
        <f t="shared" si="12"/>
        <v>Diabète : démarrer aspirine faible dose si haut risque cardiovasculaire ou en prevention secondaire</v>
      </c>
      <c r="AM82" s="360">
        <f t="shared" si="11"/>
        <v>0</v>
      </c>
      <c r="AN82" s="359">
        <f t="shared" si="16"/>
        <v>1</v>
      </c>
      <c r="AO82" s="360" t="b">
        <f t="shared" si="17"/>
        <v>0</v>
      </c>
    </row>
    <row r="83" spans="1:41" s="360" customFormat="1" outlineLevel="1" x14ac:dyDescent="0.25">
      <c r="A83" s="361" t="s">
        <v>188</v>
      </c>
      <c r="B83" s="347"/>
      <c r="C83" s="347"/>
      <c r="D83" s="347"/>
      <c r="E83" s="347"/>
      <c r="F83" s="347"/>
      <c r="G83" s="347"/>
      <c r="H83" s="347"/>
      <c r="I83" s="347"/>
      <c r="J83" s="348"/>
      <c r="K83" s="348"/>
      <c r="L83" s="348"/>
      <c r="M83" s="348"/>
      <c r="N83" s="348"/>
      <c r="O83" s="348"/>
      <c r="P83" s="348"/>
      <c r="Q83" s="348"/>
      <c r="R83" s="348"/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60">
        <f t="shared" si="13"/>
        <v>0</v>
      </c>
      <c r="AG83" s="360">
        <f t="shared" si="14"/>
        <v>0</v>
      </c>
      <c r="AH83" s="360">
        <f t="shared" si="15"/>
        <v>0</v>
      </c>
      <c r="AI83" s="359"/>
      <c r="AJ83" s="359"/>
      <c r="AK83" s="359"/>
      <c r="AL83" s="359" t="str">
        <f t="shared" si="12"/>
        <v>Diabète : démarrer statine si haut ou très haut risque cardiovasculaire</v>
      </c>
      <c r="AM83" s="360">
        <f t="shared" si="11"/>
        <v>0</v>
      </c>
      <c r="AN83" s="359">
        <f t="shared" si="16"/>
        <v>1</v>
      </c>
      <c r="AO83" s="360" t="b">
        <f t="shared" si="17"/>
        <v>0</v>
      </c>
    </row>
    <row r="84" spans="1:41" s="360" customFormat="1" outlineLevel="1" x14ac:dyDescent="0.25">
      <c r="A84" s="362" t="s">
        <v>189</v>
      </c>
      <c r="B84" s="349"/>
      <c r="C84" s="349"/>
      <c r="D84" s="349"/>
      <c r="E84" s="349"/>
      <c r="F84" s="349"/>
      <c r="G84" s="349"/>
      <c r="H84" s="349"/>
      <c r="I84" s="349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60">
        <f t="shared" si="13"/>
        <v>0</v>
      </c>
      <c r="AG84" s="360">
        <f t="shared" si="14"/>
        <v>0</v>
      </c>
      <c r="AH84" s="360">
        <f t="shared" si="15"/>
        <v>0</v>
      </c>
      <c r="AI84" s="359"/>
      <c r="AJ84" s="359"/>
      <c r="AK84" s="359"/>
      <c r="AL84" s="359" t="str">
        <f t="shared" si="12"/>
        <v>Diabète type 2 : démarrer metformine en 1er intention</v>
      </c>
      <c r="AM84" s="360">
        <f t="shared" si="11"/>
        <v>0</v>
      </c>
      <c r="AN84" s="359">
        <f t="shared" si="16"/>
        <v>1</v>
      </c>
      <c r="AO84" s="360" t="b">
        <f t="shared" si="17"/>
        <v>0</v>
      </c>
    </row>
    <row r="85" spans="1:41" s="360" customFormat="1" outlineLevel="1" x14ac:dyDescent="0.25">
      <c r="A85" s="361" t="s">
        <v>190</v>
      </c>
      <c r="B85" s="347"/>
      <c r="C85" s="347"/>
      <c r="D85" s="347"/>
      <c r="E85" s="347"/>
      <c r="F85" s="347"/>
      <c r="G85" s="347"/>
      <c r="H85" s="347"/>
      <c r="I85" s="347"/>
      <c r="J85" s="348"/>
      <c r="K85" s="348"/>
      <c r="L85" s="348"/>
      <c r="M85" s="348"/>
      <c r="N85" s="348"/>
      <c r="O85" s="348"/>
      <c r="P85" s="348"/>
      <c r="Q85" s="348"/>
      <c r="R85" s="348"/>
      <c r="S85" s="348"/>
      <c r="T85" s="348"/>
      <c r="U85" s="348"/>
      <c r="V85" s="348"/>
      <c r="W85" s="348"/>
      <c r="X85" s="348"/>
      <c r="Y85" s="348"/>
      <c r="Z85" s="348"/>
      <c r="AA85" s="348"/>
      <c r="AB85" s="348"/>
      <c r="AC85" s="348"/>
      <c r="AD85" s="348"/>
      <c r="AE85" s="348"/>
      <c r="AF85" s="360">
        <f t="shared" si="13"/>
        <v>0</v>
      </c>
      <c r="AG85" s="360">
        <f t="shared" si="14"/>
        <v>0</v>
      </c>
      <c r="AH85" s="360">
        <f t="shared" si="15"/>
        <v>0</v>
      </c>
      <c r="AI85" s="359"/>
      <c r="AJ85" s="359"/>
      <c r="AK85" s="359"/>
      <c r="AL85" s="359" t="str">
        <f t="shared" si="12"/>
        <v>Diarrhées : traitement Clostridium D.</v>
      </c>
      <c r="AM85" s="360">
        <f t="shared" si="11"/>
        <v>0</v>
      </c>
      <c r="AN85" s="359">
        <f t="shared" si="16"/>
        <v>1</v>
      </c>
      <c r="AO85" s="360" t="b">
        <f t="shared" si="17"/>
        <v>0</v>
      </c>
    </row>
    <row r="86" spans="1:41" s="360" customFormat="1" outlineLevel="1" x14ac:dyDescent="0.25">
      <c r="A86" s="362" t="s">
        <v>191</v>
      </c>
      <c r="B86" s="349"/>
      <c r="C86" s="349"/>
      <c r="D86" s="349"/>
      <c r="E86" s="349"/>
      <c r="F86" s="349"/>
      <c r="G86" s="349"/>
      <c r="H86" s="349"/>
      <c r="I86" s="349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0"/>
      <c r="AD86" s="350"/>
      <c r="AE86" s="350"/>
      <c r="AF86" s="360">
        <f t="shared" si="13"/>
        <v>0</v>
      </c>
      <c r="AG86" s="360">
        <f t="shared" si="14"/>
        <v>0</v>
      </c>
      <c r="AH86" s="360">
        <f t="shared" si="15"/>
        <v>0</v>
      </c>
      <c r="AI86" s="359"/>
      <c r="AJ86" s="359"/>
      <c r="AK86" s="359"/>
      <c r="AL86" s="359" t="str">
        <f t="shared" si="12"/>
        <v>Douleurs neuropathiques : association d'antalgiques en 2ème intention</v>
      </c>
      <c r="AM86" s="360">
        <f t="shared" si="11"/>
        <v>0</v>
      </c>
      <c r="AN86" s="359">
        <f t="shared" si="16"/>
        <v>1</v>
      </c>
      <c r="AO86" s="360" t="b">
        <f t="shared" si="17"/>
        <v>0</v>
      </c>
    </row>
    <row r="87" spans="1:41" s="360" customFormat="1" outlineLevel="1" x14ac:dyDescent="0.25">
      <c r="A87" s="361" t="s">
        <v>192</v>
      </c>
      <c r="B87" s="347"/>
      <c r="C87" s="347"/>
      <c r="D87" s="347"/>
      <c r="E87" s="347"/>
      <c r="F87" s="347"/>
      <c r="G87" s="347"/>
      <c r="H87" s="347"/>
      <c r="I87" s="347"/>
      <c r="J87" s="348"/>
      <c r="K87" s="348"/>
      <c r="L87" s="348"/>
      <c r="M87" s="348"/>
      <c r="N87" s="348"/>
      <c r="O87" s="348"/>
      <c r="P87" s="348"/>
      <c r="Q87" s="348"/>
      <c r="R87" s="348"/>
      <c r="S87" s="348"/>
      <c r="T87" s="348"/>
      <c r="U87" s="348"/>
      <c r="V87" s="348"/>
      <c r="W87" s="348"/>
      <c r="X87" s="348"/>
      <c r="Y87" s="348"/>
      <c r="Z87" s="348"/>
      <c r="AA87" s="348"/>
      <c r="AB87" s="348"/>
      <c r="AC87" s="348"/>
      <c r="AD87" s="348"/>
      <c r="AE87" s="348"/>
      <c r="AF87" s="360">
        <f t="shared" si="13"/>
        <v>0</v>
      </c>
      <c r="AG87" s="360">
        <f t="shared" si="14"/>
        <v>0</v>
      </c>
      <c r="AH87" s="360">
        <f t="shared" si="15"/>
        <v>0</v>
      </c>
      <c r="AI87" s="359"/>
      <c r="AJ87" s="359"/>
      <c r="AK87" s="359"/>
      <c r="AL87" s="359" t="str">
        <f t="shared" si="12"/>
        <v>Douleurs neuropathiques : démarrer anticonvulsivants* ou antidépresseurs** en 1ère intention</v>
      </c>
      <c r="AM87" s="360">
        <f t="shared" si="11"/>
        <v>0</v>
      </c>
      <c r="AN87" s="359">
        <f t="shared" si="16"/>
        <v>1</v>
      </c>
      <c r="AO87" s="360" t="b">
        <f t="shared" si="17"/>
        <v>0</v>
      </c>
    </row>
    <row r="88" spans="1:41" s="360" customFormat="1" outlineLevel="1" x14ac:dyDescent="0.25">
      <c r="A88" s="362" t="s">
        <v>193</v>
      </c>
      <c r="B88" s="349"/>
      <c r="C88" s="349"/>
      <c r="D88" s="349"/>
      <c r="E88" s="349"/>
      <c r="F88" s="349"/>
      <c r="G88" s="349"/>
      <c r="H88" s="349"/>
      <c r="I88" s="349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  <c r="AA88" s="350"/>
      <c r="AB88" s="350"/>
      <c r="AC88" s="350"/>
      <c r="AD88" s="350"/>
      <c r="AE88" s="350"/>
      <c r="AF88" s="360">
        <f t="shared" si="13"/>
        <v>0</v>
      </c>
      <c r="AG88" s="360">
        <f t="shared" si="14"/>
        <v>0</v>
      </c>
      <c r="AH88" s="360">
        <f t="shared" si="15"/>
        <v>0</v>
      </c>
      <c r="AI88" s="359"/>
      <c r="AJ88" s="359"/>
      <c r="AK88" s="359"/>
      <c r="AL88" s="359" t="str">
        <f t="shared" si="12"/>
        <v>Dyslipidémie et haut risque cardiovasculaire : démarrer statine</v>
      </c>
      <c r="AM88" s="360">
        <f t="shared" si="11"/>
        <v>0</v>
      </c>
      <c r="AN88" s="359">
        <f t="shared" si="16"/>
        <v>1</v>
      </c>
      <c r="AO88" s="360" t="b">
        <f t="shared" si="17"/>
        <v>0</v>
      </c>
    </row>
    <row r="89" spans="1:41" s="360" customFormat="1" outlineLevel="1" x14ac:dyDescent="0.25">
      <c r="A89" s="361" t="s">
        <v>194</v>
      </c>
      <c r="B89" s="347"/>
      <c r="C89" s="347"/>
      <c r="D89" s="347"/>
      <c r="E89" s="347"/>
      <c r="F89" s="347"/>
      <c r="G89" s="347"/>
      <c r="H89" s="347"/>
      <c r="I89" s="347"/>
      <c r="J89" s="348"/>
      <c r="K89" s="348"/>
      <c r="L89" s="348"/>
      <c r="M89" s="348"/>
      <c r="N89" s="348"/>
      <c r="O89" s="348"/>
      <c r="P89" s="348"/>
      <c r="Q89" s="348"/>
      <c r="R89" s="348"/>
      <c r="S89" s="348"/>
      <c r="T89" s="348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60">
        <f t="shared" si="13"/>
        <v>0</v>
      </c>
      <c r="AG89" s="360">
        <f t="shared" si="14"/>
        <v>0</v>
      </c>
      <c r="AH89" s="360">
        <f t="shared" si="15"/>
        <v>0</v>
      </c>
      <c r="AI89" s="359"/>
      <c r="AJ89" s="359"/>
      <c r="AK89" s="359"/>
      <c r="AL89" s="359" t="str">
        <f t="shared" si="12"/>
        <v>Dyslipidémie ou hypercholestérolémie : démarrer statine en 1ère intention</v>
      </c>
      <c r="AM89" s="360">
        <f t="shared" si="11"/>
        <v>0</v>
      </c>
      <c r="AN89" s="359">
        <f t="shared" si="16"/>
        <v>1</v>
      </c>
      <c r="AO89" s="360" t="b">
        <f t="shared" si="17"/>
        <v>0</v>
      </c>
    </row>
    <row r="90" spans="1:41" s="360" customFormat="1" outlineLevel="1" x14ac:dyDescent="0.25">
      <c r="A90" s="362" t="s">
        <v>195</v>
      </c>
      <c r="B90" s="349"/>
      <c r="C90" s="349"/>
      <c r="D90" s="349"/>
      <c r="E90" s="349"/>
      <c r="F90" s="349"/>
      <c r="G90" s="349"/>
      <c r="H90" s="349"/>
      <c r="I90" s="349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  <c r="AA90" s="350"/>
      <c r="AB90" s="350"/>
      <c r="AC90" s="350"/>
      <c r="AD90" s="350"/>
      <c r="AE90" s="350"/>
      <c r="AF90" s="360">
        <f t="shared" si="13"/>
        <v>0</v>
      </c>
      <c r="AG90" s="360">
        <f t="shared" si="14"/>
        <v>0</v>
      </c>
      <c r="AH90" s="360">
        <f t="shared" si="15"/>
        <v>0</v>
      </c>
      <c r="AI90" s="359"/>
      <c r="AJ90" s="359"/>
      <c r="AK90" s="359"/>
      <c r="AL90" s="359" t="str">
        <f t="shared" si="12"/>
        <v>Epilepsie : interactions avec une éventuelle contraception</v>
      </c>
      <c r="AM90" s="360">
        <f t="shared" si="11"/>
        <v>0</v>
      </c>
      <c r="AN90" s="359">
        <f t="shared" si="16"/>
        <v>1</v>
      </c>
      <c r="AO90" s="360" t="b">
        <f t="shared" si="17"/>
        <v>0</v>
      </c>
    </row>
    <row r="91" spans="1:41" s="360" customFormat="1" outlineLevel="1" x14ac:dyDescent="0.25">
      <c r="A91" s="361" t="s">
        <v>196</v>
      </c>
      <c r="B91" s="347"/>
      <c r="C91" s="347"/>
      <c r="D91" s="347"/>
      <c r="E91" s="347"/>
      <c r="F91" s="347"/>
      <c r="G91" s="347"/>
      <c r="H91" s="347"/>
      <c r="I91" s="347"/>
      <c r="J91" s="348"/>
      <c r="K91" s="348"/>
      <c r="L91" s="348"/>
      <c r="M91" s="348"/>
      <c r="N91" s="348"/>
      <c r="O91" s="348"/>
      <c r="P91" s="348"/>
      <c r="Q91" s="348"/>
      <c r="R91" s="348"/>
      <c r="S91" s="348"/>
      <c r="T91" s="348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60">
        <f t="shared" si="13"/>
        <v>0</v>
      </c>
      <c r="AG91" s="360">
        <f t="shared" si="14"/>
        <v>0</v>
      </c>
      <c r="AH91" s="360">
        <f t="shared" si="15"/>
        <v>0</v>
      </c>
      <c r="AI91" s="359"/>
      <c r="AJ91" s="359"/>
      <c r="AK91" s="359"/>
      <c r="AL91" s="359" t="str">
        <f t="shared" si="12"/>
        <v>Glaucome : poursuivre gouttes ophtalmiques</v>
      </c>
      <c r="AM91" s="360">
        <f t="shared" si="11"/>
        <v>0</v>
      </c>
      <c r="AN91" s="359">
        <f t="shared" si="16"/>
        <v>1</v>
      </c>
      <c r="AO91" s="360" t="b">
        <f t="shared" si="17"/>
        <v>0</v>
      </c>
    </row>
    <row r="92" spans="1:41" s="360" customFormat="1" outlineLevel="1" x14ac:dyDescent="0.25">
      <c r="A92" s="362" t="s">
        <v>197</v>
      </c>
      <c r="B92" s="349"/>
      <c r="C92" s="349"/>
      <c r="D92" s="349"/>
      <c r="E92" s="349"/>
      <c r="F92" s="349"/>
      <c r="G92" s="349"/>
      <c r="H92" s="349"/>
      <c r="I92" s="349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60">
        <f t="shared" si="13"/>
        <v>0</v>
      </c>
      <c r="AG92" s="360">
        <f t="shared" si="14"/>
        <v>0</v>
      </c>
      <c r="AH92" s="360">
        <f t="shared" si="15"/>
        <v>0</v>
      </c>
      <c r="AI92" s="359"/>
      <c r="AJ92" s="359"/>
      <c r="AK92" s="359"/>
      <c r="AL92" s="359" t="str">
        <f t="shared" si="12"/>
        <v>Goutte et initiation d'un traitement de fond : associer colchicine faible dose</v>
      </c>
      <c r="AM92" s="360">
        <f t="shared" si="11"/>
        <v>0</v>
      </c>
      <c r="AN92" s="359">
        <f t="shared" si="16"/>
        <v>1</v>
      </c>
      <c r="AO92" s="360" t="b">
        <f t="shared" si="17"/>
        <v>0</v>
      </c>
    </row>
    <row r="93" spans="1:41" s="360" customFormat="1" outlineLevel="1" x14ac:dyDescent="0.25">
      <c r="A93" s="361" t="s">
        <v>198</v>
      </c>
      <c r="B93" s="347"/>
      <c r="C93" s="347"/>
      <c r="D93" s="347"/>
      <c r="E93" s="347"/>
      <c r="F93" s="347"/>
      <c r="G93" s="347"/>
      <c r="H93" s="347"/>
      <c r="I93" s="347"/>
      <c r="J93" s="348"/>
      <c r="K93" s="348"/>
      <c r="L93" s="348"/>
      <c r="M93" s="348"/>
      <c r="N93" s="348"/>
      <c r="O93" s="348"/>
      <c r="P93" s="348"/>
      <c r="Q93" s="348"/>
      <c r="R93" s="348"/>
      <c r="S93" s="348"/>
      <c r="T93" s="348"/>
      <c r="U93" s="348"/>
      <c r="V93" s="348"/>
      <c r="W93" s="348"/>
      <c r="X93" s="348"/>
      <c r="Y93" s="348"/>
      <c r="Z93" s="348"/>
      <c r="AA93" s="348"/>
      <c r="AB93" s="348"/>
      <c r="AC93" s="348"/>
      <c r="AD93" s="348"/>
      <c r="AE93" s="348"/>
      <c r="AF93" s="360">
        <f t="shared" si="13"/>
        <v>0</v>
      </c>
      <c r="AG93" s="360">
        <f t="shared" si="14"/>
        <v>0</v>
      </c>
      <c r="AH93" s="360">
        <f t="shared" si="15"/>
        <v>0</v>
      </c>
      <c r="AI93" s="359"/>
      <c r="AJ93" s="359"/>
      <c r="AK93" s="359"/>
      <c r="AL93" s="359" t="str">
        <f t="shared" si="12"/>
        <v>Goutte et traitement de fond : démarrer allopurinol en 1ère intention</v>
      </c>
      <c r="AM93" s="360">
        <f t="shared" ref="AM93:AM124" si="18">AF93</f>
        <v>0</v>
      </c>
      <c r="AN93" s="359">
        <f t="shared" si="16"/>
        <v>1</v>
      </c>
      <c r="AO93" s="360" t="b">
        <f t="shared" si="17"/>
        <v>0</v>
      </c>
    </row>
    <row r="94" spans="1:41" s="360" customFormat="1" outlineLevel="1" x14ac:dyDescent="0.25">
      <c r="A94" s="362" t="s">
        <v>199</v>
      </c>
      <c r="B94" s="349"/>
      <c r="C94" s="349"/>
      <c r="D94" s="349"/>
      <c r="E94" s="349"/>
      <c r="F94" s="349"/>
      <c r="G94" s="349"/>
      <c r="H94" s="349"/>
      <c r="I94" s="349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60">
        <f t="shared" si="13"/>
        <v>0</v>
      </c>
      <c r="AG94" s="360">
        <f t="shared" si="14"/>
        <v>0</v>
      </c>
      <c r="AH94" s="360">
        <f t="shared" si="15"/>
        <v>0</v>
      </c>
      <c r="AI94" s="359"/>
      <c r="AJ94" s="359"/>
      <c r="AK94" s="359"/>
      <c r="AL94" s="359" t="str">
        <f t="shared" si="12"/>
        <v>Greffes et immunosuppresseurs : suivi therapeutique pharmacologique</v>
      </c>
      <c r="AM94" s="360">
        <f t="shared" si="18"/>
        <v>0</v>
      </c>
      <c r="AN94" s="359">
        <f t="shared" si="16"/>
        <v>1</v>
      </c>
      <c r="AO94" s="360" t="b">
        <f t="shared" si="17"/>
        <v>0</v>
      </c>
    </row>
    <row r="95" spans="1:41" s="360" customFormat="1" outlineLevel="1" x14ac:dyDescent="0.25">
      <c r="A95" s="361" t="s">
        <v>200</v>
      </c>
      <c r="B95" s="347"/>
      <c r="C95" s="347"/>
      <c r="D95" s="347"/>
      <c r="E95" s="347"/>
      <c r="F95" s="347"/>
      <c r="G95" s="347"/>
      <c r="H95" s="347"/>
      <c r="I95" s="347"/>
      <c r="J95" s="348"/>
      <c r="K95" s="348"/>
      <c r="L95" s="348"/>
      <c r="M95" s="348"/>
      <c r="N95" s="348"/>
      <c r="O95" s="348"/>
      <c r="P95" s="348"/>
      <c r="Q95" s="348"/>
      <c r="R95" s="348"/>
      <c r="S95" s="348"/>
      <c r="T95" s="348"/>
      <c r="U95" s="348"/>
      <c r="V95" s="348"/>
      <c r="W95" s="348"/>
      <c r="X95" s="348"/>
      <c r="Y95" s="348"/>
      <c r="Z95" s="348"/>
      <c r="AA95" s="348"/>
      <c r="AB95" s="348"/>
      <c r="AC95" s="348"/>
      <c r="AD95" s="348"/>
      <c r="AE95" s="348"/>
      <c r="AF95" s="360">
        <f t="shared" si="13"/>
        <v>0</v>
      </c>
      <c r="AG95" s="360">
        <f t="shared" si="14"/>
        <v>0</v>
      </c>
      <c r="AH95" s="360">
        <f t="shared" si="15"/>
        <v>0</v>
      </c>
      <c r="AI95" s="359"/>
      <c r="AJ95" s="359"/>
      <c r="AK95" s="359"/>
      <c r="AL95" s="359" t="str">
        <f t="shared" si="12"/>
        <v>Hématotoxicité par antagoniste de l'acide folique : démarrer acide folinique</v>
      </c>
      <c r="AM95" s="360">
        <f t="shared" si="18"/>
        <v>0</v>
      </c>
      <c r="AN95" s="359">
        <f t="shared" si="16"/>
        <v>1</v>
      </c>
      <c r="AO95" s="360" t="b">
        <f t="shared" si="17"/>
        <v>0</v>
      </c>
    </row>
    <row r="96" spans="1:41" s="360" customFormat="1" outlineLevel="1" x14ac:dyDescent="0.25">
      <c r="A96" s="362" t="s">
        <v>201</v>
      </c>
      <c r="B96" s="349"/>
      <c r="C96" s="349"/>
      <c r="D96" s="349"/>
      <c r="E96" s="349"/>
      <c r="F96" s="349"/>
      <c r="G96" s="349"/>
      <c r="H96" s="349"/>
      <c r="I96" s="349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60">
        <f t="shared" si="13"/>
        <v>0</v>
      </c>
      <c r="AG96" s="360">
        <f t="shared" si="14"/>
        <v>0</v>
      </c>
      <c r="AH96" s="360">
        <f t="shared" si="15"/>
        <v>0</v>
      </c>
      <c r="AI96" s="359"/>
      <c r="AJ96" s="359"/>
      <c r="AK96" s="359"/>
      <c r="AL96" s="359" t="str">
        <f t="shared" si="12"/>
        <v>HTA : démarrer traitement</v>
      </c>
      <c r="AM96" s="360">
        <f t="shared" si="18"/>
        <v>0</v>
      </c>
      <c r="AN96" s="359">
        <f t="shared" si="16"/>
        <v>1</v>
      </c>
      <c r="AO96" s="360" t="b">
        <f t="shared" si="17"/>
        <v>0</v>
      </c>
    </row>
    <row r="97" spans="1:41" s="360" customFormat="1" outlineLevel="1" x14ac:dyDescent="0.25">
      <c r="A97" s="361" t="s">
        <v>202</v>
      </c>
      <c r="B97" s="347"/>
      <c r="C97" s="347"/>
      <c r="D97" s="347"/>
      <c r="E97" s="347"/>
      <c r="F97" s="347"/>
      <c r="G97" s="347"/>
      <c r="H97" s="347"/>
      <c r="I97" s="347"/>
      <c r="J97" s="348"/>
      <c r="K97" s="348"/>
      <c r="L97" s="348"/>
      <c r="M97" s="348"/>
      <c r="N97" s="348"/>
      <c r="O97" s="348"/>
      <c r="P97" s="348"/>
      <c r="Q97" s="348"/>
      <c r="R97" s="348"/>
      <c r="S97" s="348"/>
      <c r="T97" s="348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48"/>
      <c r="AF97" s="360">
        <f t="shared" si="13"/>
        <v>0</v>
      </c>
      <c r="AG97" s="360">
        <f t="shared" si="14"/>
        <v>0</v>
      </c>
      <c r="AH97" s="360">
        <f t="shared" si="15"/>
        <v>0</v>
      </c>
      <c r="AI97" s="359"/>
      <c r="AJ97" s="359"/>
      <c r="AK97" s="359"/>
      <c r="AL97" s="359" t="str">
        <f t="shared" si="12"/>
        <v>HTA résistante</v>
      </c>
      <c r="AM97" s="360">
        <f t="shared" si="18"/>
        <v>0</v>
      </c>
      <c r="AN97" s="359">
        <f t="shared" si="16"/>
        <v>1</v>
      </c>
      <c r="AO97" s="360" t="b">
        <f t="shared" si="17"/>
        <v>0</v>
      </c>
    </row>
    <row r="98" spans="1:41" s="360" customFormat="1" outlineLevel="1" x14ac:dyDescent="0.25">
      <c r="A98" s="362" t="s">
        <v>203</v>
      </c>
      <c r="B98" s="349"/>
      <c r="C98" s="349"/>
      <c r="D98" s="349"/>
      <c r="E98" s="349"/>
      <c r="F98" s="349"/>
      <c r="G98" s="349"/>
      <c r="H98" s="349"/>
      <c r="I98" s="349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  <c r="AA98" s="350"/>
      <c r="AB98" s="350"/>
      <c r="AC98" s="350"/>
      <c r="AD98" s="350"/>
      <c r="AE98" s="350"/>
      <c r="AF98" s="360">
        <f t="shared" si="13"/>
        <v>0</v>
      </c>
      <c r="AG98" s="360">
        <f t="shared" si="14"/>
        <v>0</v>
      </c>
      <c r="AH98" s="360">
        <f t="shared" si="15"/>
        <v>0</v>
      </c>
      <c r="AI98" s="359"/>
      <c r="AJ98" s="359"/>
      <c r="AK98" s="359"/>
      <c r="AL98" s="359" t="str">
        <f t="shared" si="12"/>
        <v>Hyperthyroïdie : démarrer bétabloquant</v>
      </c>
      <c r="AM98" s="360">
        <f t="shared" si="18"/>
        <v>0</v>
      </c>
      <c r="AN98" s="359">
        <f t="shared" si="16"/>
        <v>1</v>
      </c>
      <c r="AO98" s="360" t="b">
        <f t="shared" si="17"/>
        <v>0</v>
      </c>
    </row>
    <row r="99" spans="1:41" s="360" customFormat="1" outlineLevel="1" x14ac:dyDescent="0.25">
      <c r="A99" s="361" t="s">
        <v>204</v>
      </c>
      <c r="B99" s="347"/>
      <c r="C99" s="347"/>
      <c r="D99" s="347"/>
      <c r="E99" s="347"/>
      <c r="F99" s="347"/>
      <c r="G99" s="347"/>
      <c r="H99" s="347"/>
      <c r="I99" s="347"/>
      <c r="J99" s="348"/>
      <c r="K99" s="348"/>
      <c r="L99" s="348"/>
      <c r="M99" s="348"/>
      <c r="N99" s="348"/>
      <c r="O99" s="348"/>
      <c r="P99" s="348"/>
      <c r="Q99" s="348"/>
      <c r="R99" s="348"/>
      <c r="S99" s="348"/>
      <c r="T99" s="348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60">
        <f t="shared" si="13"/>
        <v>0</v>
      </c>
      <c r="AG99" s="360">
        <f t="shared" si="14"/>
        <v>0</v>
      </c>
      <c r="AH99" s="360">
        <f t="shared" si="15"/>
        <v>0</v>
      </c>
      <c r="AI99" s="359"/>
      <c r="AJ99" s="359"/>
      <c r="AK99" s="359"/>
      <c r="AL99" s="359" t="str">
        <f t="shared" si="12"/>
        <v>IH / Cirrhose : lactulose, lactitol</v>
      </c>
      <c r="AM99" s="360">
        <f t="shared" si="18"/>
        <v>0</v>
      </c>
      <c r="AN99" s="359">
        <f t="shared" si="16"/>
        <v>1</v>
      </c>
      <c r="AO99" s="360" t="b">
        <f t="shared" si="17"/>
        <v>0</v>
      </c>
    </row>
    <row r="100" spans="1:41" s="360" customFormat="1" outlineLevel="1" x14ac:dyDescent="0.25">
      <c r="A100" s="362" t="s">
        <v>205</v>
      </c>
      <c r="B100" s="349"/>
      <c r="C100" s="349"/>
      <c r="D100" s="349"/>
      <c r="E100" s="349"/>
      <c r="F100" s="349"/>
      <c r="G100" s="349"/>
      <c r="H100" s="349"/>
      <c r="I100" s="349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  <c r="AC100" s="350"/>
      <c r="AD100" s="350"/>
      <c r="AE100" s="350"/>
      <c r="AF100" s="360">
        <f t="shared" si="13"/>
        <v>0</v>
      </c>
      <c r="AG100" s="360">
        <f t="shared" si="14"/>
        <v>0</v>
      </c>
      <c r="AH100" s="360">
        <f t="shared" si="15"/>
        <v>0</v>
      </c>
      <c r="AI100" s="359"/>
      <c r="AJ100" s="359"/>
      <c r="AK100" s="359"/>
      <c r="AL100" s="359" t="str">
        <f t="shared" si="12"/>
        <v>Infection abdominale : antibiothérapie couvrant les germes anaérobies</v>
      </c>
      <c r="AM100" s="360">
        <f t="shared" si="18"/>
        <v>0</v>
      </c>
      <c r="AN100" s="359">
        <f t="shared" si="16"/>
        <v>1</v>
      </c>
      <c r="AO100" s="360" t="b">
        <f t="shared" si="17"/>
        <v>0</v>
      </c>
    </row>
    <row r="101" spans="1:41" s="360" customFormat="1" outlineLevel="1" x14ac:dyDescent="0.25">
      <c r="A101" s="361" t="s">
        <v>206</v>
      </c>
      <c r="B101" s="347"/>
      <c r="C101" s="347"/>
      <c r="D101" s="347"/>
      <c r="E101" s="347"/>
      <c r="F101" s="347"/>
      <c r="G101" s="347"/>
      <c r="H101" s="347"/>
      <c r="I101" s="347"/>
      <c r="J101" s="348"/>
      <c r="K101" s="348"/>
      <c r="L101" s="348"/>
      <c r="M101" s="348"/>
      <c r="N101" s="348"/>
      <c r="O101" s="348"/>
      <c r="P101" s="348"/>
      <c r="Q101" s="348"/>
      <c r="R101" s="348"/>
      <c r="S101" s="348"/>
      <c r="T101" s="348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60">
        <f t="shared" si="13"/>
        <v>0</v>
      </c>
      <c r="AG101" s="360">
        <f t="shared" si="14"/>
        <v>0</v>
      </c>
      <c r="AH101" s="360">
        <f t="shared" si="15"/>
        <v>0</v>
      </c>
      <c r="AI101" s="359"/>
      <c r="AJ101" s="359"/>
      <c r="AK101" s="359"/>
      <c r="AL101" s="359" t="str">
        <f t="shared" si="12"/>
        <v>Infection ostéo-articulaire : antibiotique diffusant dans l'os</v>
      </c>
      <c r="AM101" s="360">
        <f t="shared" si="18"/>
        <v>0</v>
      </c>
      <c r="AN101" s="359">
        <f t="shared" si="16"/>
        <v>1</v>
      </c>
      <c r="AO101" s="360" t="b">
        <f t="shared" si="17"/>
        <v>0</v>
      </c>
    </row>
    <row r="102" spans="1:41" s="360" customFormat="1" outlineLevel="1" x14ac:dyDescent="0.25">
      <c r="A102" s="362" t="s">
        <v>207</v>
      </c>
      <c r="B102" s="349"/>
      <c r="C102" s="349"/>
      <c r="D102" s="349"/>
      <c r="E102" s="349"/>
      <c r="F102" s="349"/>
      <c r="G102" s="349"/>
      <c r="H102" s="349"/>
      <c r="I102" s="349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60">
        <f t="shared" si="13"/>
        <v>0</v>
      </c>
      <c r="AG102" s="360">
        <f t="shared" si="14"/>
        <v>0</v>
      </c>
      <c r="AH102" s="360">
        <f t="shared" si="15"/>
        <v>0</v>
      </c>
      <c r="AI102" s="359"/>
      <c r="AJ102" s="359"/>
      <c r="AK102" s="359"/>
      <c r="AL102" s="359" t="str">
        <f t="shared" si="12"/>
        <v>Infection pulmonaire : bêta-lactamines et/ou macrolides ou fluoroquinolone seule en traitement probabiliste</v>
      </c>
      <c r="AM102" s="360">
        <f t="shared" si="18"/>
        <v>0</v>
      </c>
      <c r="AN102" s="359">
        <f t="shared" si="16"/>
        <v>1</v>
      </c>
      <c r="AO102" s="360" t="b">
        <f t="shared" si="17"/>
        <v>0</v>
      </c>
    </row>
    <row r="103" spans="1:41" s="360" customFormat="1" outlineLevel="1" x14ac:dyDescent="0.25">
      <c r="A103" s="361" t="s">
        <v>208</v>
      </c>
      <c r="B103" s="347"/>
      <c r="C103" s="347"/>
      <c r="D103" s="347"/>
      <c r="E103" s="347"/>
      <c r="F103" s="347"/>
      <c r="G103" s="347"/>
      <c r="H103" s="347"/>
      <c r="I103" s="347"/>
      <c r="J103" s="348"/>
      <c r="K103" s="348"/>
      <c r="L103" s="348"/>
      <c r="M103" s="348"/>
      <c r="N103" s="348"/>
      <c r="O103" s="348"/>
      <c r="P103" s="348"/>
      <c r="Q103" s="348"/>
      <c r="R103" s="348"/>
      <c r="S103" s="348"/>
      <c r="T103" s="348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48"/>
      <c r="AF103" s="360">
        <f t="shared" si="13"/>
        <v>0</v>
      </c>
      <c r="AG103" s="360">
        <f t="shared" si="14"/>
        <v>0</v>
      </c>
      <c r="AH103" s="360">
        <f t="shared" si="15"/>
        <v>0</v>
      </c>
      <c r="AI103" s="359"/>
      <c r="AJ103" s="359"/>
      <c r="AK103" s="359"/>
      <c r="AL103" s="359" t="str">
        <f t="shared" si="12"/>
        <v>Insuffisance cardiaque : démarrer antagoniste de l'aldostérone si FEVG &lt; 35%</v>
      </c>
      <c r="AM103" s="360">
        <f t="shared" si="18"/>
        <v>0</v>
      </c>
      <c r="AN103" s="359">
        <f t="shared" si="16"/>
        <v>1</v>
      </c>
      <c r="AO103" s="360" t="b">
        <f t="shared" si="17"/>
        <v>0</v>
      </c>
    </row>
    <row r="104" spans="1:41" s="360" customFormat="1" outlineLevel="1" x14ac:dyDescent="0.25">
      <c r="A104" s="362" t="s">
        <v>209</v>
      </c>
      <c r="B104" s="349"/>
      <c r="C104" s="349"/>
      <c r="D104" s="349"/>
      <c r="E104" s="349"/>
      <c r="F104" s="349"/>
      <c r="G104" s="349"/>
      <c r="H104" s="349"/>
      <c r="I104" s="349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  <c r="AC104" s="350"/>
      <c r="AD104" s="350"/>
      <c r="AE104" s="350"/>
      <c r="AF104" s="360">
        <f t="shared" si="13"/>
        <v>0</v>
      </c>
      <c r="AG104" s="360">
        <f t="shared" si="14"/>
        <v>0</v>
      </c>
      <c r="AH104" s="360">
        <f t="shared" si="15"/>
        <v>0</v>
      </c>
      <c r="AI104" s="359"/>
      <c r="AJ104" s="359"/>
      <c r="AK104" s="359"/>
      <c r="AL104" s="359" t="str">
        <f t="shared" si="12"/>
        <v>Insuffisance cardiaque : démarrer bétabloquants appropriés*</v>
      </c>
      <c r="AM104" s="360">
        <f t="shared" si="18"/>
        <v>0</v>
      </c>
      <c r="AN104" s="359">
        <f t="shared" si="16"/>
        <v>1</v>
      </c>
      <c r="AO104" s="360" t="b">
        <f t="shared" si="17"/>
        <v>0</v>
      </c>
    </row>
    <row r="105" spans="1:41" s="360" customFormat="1" outlineLevel="1" x14ac:dyDescent="0.25">
      <c r="A105" s="361" t="s">
        <v>210</v>
      </c>
      <c r="B105" s="347"/>
      <c r="C105" s="347"/>
      <c r="D105" s="347"/>
      <c r="E105" s="347"/>
      <c r="F105" s="347"/>
      <c r="G105" s="347"/>
      <c r="H105" s="347"/>
      <c r="I105" s="347"/>
      <c r="J105" s="348"/>
      <c r="K105" s="348"/>
      <c r="L105" s="348"/>
      <c r="M105" s="348"/>
      <c r="N105" s="348"/>
      <c r="O105" s="348"/>
      <c r="P105" s="348"/>
      <c r="Q105" s="348"/>
      <c r="R105" s="348"/>
      <c r="S105" s="348"/>
      <c r="T105" s="348"/>
      <c r="U105" s="348"/>
      <c r="V105" s="348"/>
      <c r="W105" s="348"/>
      <c r="X105" s="348"/>
      <c r="Y105" s="348"/>
      <c r="Z105" s="348"/>
      <c r="AA105" s="348"/>
      <c r="AB105" s="348"/>
      <c r="AC105" s="348"/>
      <c r="AD105" s="348"/>
      <c r="AE105" s="348"/>
      <c r="AF105" s="360">
        <f t="shared" si="13"/>
        <v>0</v>
      </c>
      <c r="AG105" s="360">
        <f t="shared" si="14"/>
        <v>0</v>
      </c>
      <c r="AH105" s="360">
        <f t="shared" si="15"/>
        <v>0</v>
      </c>
      <c r="AI105" s="359"/>
      <c r="AJ105" s="359"/>
      <c r="AK105" s="359"/>
      <c r="AL105" s="359" t="str">
        <f t="shared" si="12"/>
        <v>Insuffisance cardiaque : démarrer IECA ou ARAII</v>
      </c>
      <c r="AM105" s="360">
        <f t="shared" si="18"/>
        <v>0</v>
      </c>
      <c r="AN105" s="359">
        <f t="shared" si="16"/>
        <v>1</v>
      </c>
      <c r="AO105" s="360" t="b">
        <f t="shared" si="17"/>
        <v>0</v>
      </c>
    </row>
    <row r="106" spans="1:41" s="360" customFormat="1" outlineLevel="1" x14ac:dyDescent="0.25">
      <c r="A106" s="362" t="s">
        <v>211</v>
      </c>
      <c r="B106" s="349"/>
      <c r="C106" s="349"/>
      <c r="D106" s="349"/>
      <c r="E106" s="349"/>
      <c r="F106" s="349"/>
      <c r="G106" s="349"/>
      <c r="H106" s="349"/>
      <c r="I106" s="349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0"/>
      <c r="AD106" s="350"/>
      <c r="AE106" s="350"/>
      <c r="AF106" s="360">
        <f t="shared" si="13"/>
        <v>0</v>
      </c>
      <c r="AG106" s="360">
        <f t="shared" si="14"/>
        <v>0</v>
      </c>
      <c r="AH106" s="360">
        <f t="shared" si="15"/>
        <v>0</v>
      </c>
      <c r="AI106" s="359"/>
      <c r="AJ106" s="359"/>
      <c r="AK106" s="359"/>
      <c r="AL106" s="359" t="str">
        <f t="shared" si="12"/>
        <v>IR : corriger carence en fer si traitement par EPO</v>
      </c>
      <c r="AM106" s="360">
        <f t="shared" si="18"/>
        <v>0</v>
      </c>
      <c r="AN106" s="359">
        <f t="shared" ref="AN106:AN135" si="19">RANK(AM106,AM106:AM268,0)</f>
        <v>1</v>
      </c>
      <c r="AO106" s="360" t="b">
        <f t="shared" si="17"/>
        <v>0</v>
      </c>
    </row>
    <row r="107" spans="1:41" s="360" customFormat="1" outlineLevel="1" x14ac:dyDescent="0.25">
      <c r="A107" s="361" t="s">
        <v>212</v>
      </c>
      <c r="B107" s="347"/>
      <c r="C107" s="347"/>
      <c r="D107" s="347"/>
      <c r="E107" s="347"/>
      <c r="F107" s="347"/>
      <c r="G107" s="347"/>
      <c r="H107" s="347"/>
      <c r="I107" s="347"/>
      <c r="J107" s="348"/>
      <c r="K107" s="348"/>
      <c r="L107" s="348"/>
      <c r="M107" s="348"/>
      <c r="N107" s="348"/>
      <c r="O107" s="348"/>
      <c r="P107" s="348"/>
      <c r="Q107" s="348"/>
      <c r="R107" s="348"/>
      <c r="S107" s="348"/>
      <c r="T107" s="348"/>
      <c r="U107" s="348"/>
      <c r="V107" s="348"/>
      <c r="W107" s="348"/>
      <c r="X107" s="348"/>
      <c r="Y107" s="348"/>
      <c r="Z107" s="348"/>
      <c r="AA107" s="348"/>
      <c r="AB107" s="348"/>
      <c r="AC107" s="348"/>
      <c r="AD107" s="348"/>
      <c r="AE107" s="348"/>
      <c r="AF107" s="360">
        <f t="shared" si="13"/>
        <v>0</v>
      </c>
      <c r="AG107" s="360">
        <f t="shared" si="14"/>
        <v>0</v>
      </c>
      <c r="AH107" s="360">
        <f t="shared" si="15"/>
        <v>0</v>
      </c>
      <c r="AI107" s="359"/>
      <c r="AJ107" s="359"/>
      <c r="AK107" s="359"/>
      <c r="AL107" s="359" t="str">
        <f t="shared" si="12"/>
        <v>IR : démarrer calcium et vitamine D</v>
      </c>
      <c r="AM107" s="360">
        <f t="shared" si="18"/>
        <v>0</v>
      </c>
      <c r="AN107" s="359">
        <f t="shared" si="19"/>
        <v>1</v>
      </c>
      <c r="AO107" s="360" t="b">
        <f t="shared" si="17"/>
        <v>0</v>
      </c>
    </row>
    <row r="108" spans="1:41" s="360" customFormat="1" outlineLevel="1" x14ac:dyDescent="0.25">
      <c r="A108" s="362" t="s">
        <v>213</v>
      </c>
      <c r="B108" s="349"/>
      <c r="C108" s="349"/>
      <c r="D108" s="349"/>
      <c r="E108" s="349"/>
      <c r="F108" s="349"/>
      <c r="G108" s="349"/>
      <c r="H108" s="349"/>
      <c r="I108" s="349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  <c r="AA108" s="350"/>
      <c r="AB108" s="350"/>
      <c r="AC108" s="350"/>
      <c r="AD108" s="350"/>
      <c r="AE108" s="350"/>
      <c r="AF108" s="360">
        <f t="shared" si="13"/>
        <v>0</v>
      </c>
      <c r="AG108" s="360">
        <f t="shared" si="14"/>
        <v>0</v>
      </c>
      <c r="AH108" s="360">
        <f t="shared" si="15"/>
        <v>0</v>
      </c>
      <c r="AI108" s="359"/>
      <c r="AJ108" s="359"/>
      <c r="AK108" s="359"/>
      <c r="AL108" s="359" t="str">
        <f t="shared" si="12"/>
        <v>IR : démarrer chélateur du phosphore</v>
      </c>
      <c r="AM108" s="360">
        <f t="shared" si="18"/>
        <v>0</v>
      </c>
      <c r="AN108" s="359">
        <f t="shared" si="19"/>
        <v>1</v>
      </c>
      <c r="AO108" s="360" t="b">
        <f t="shared" si="17"/>
        <v>0</v>
      </c>
    </row>
    <row r="109" spans="1:41" s="360" customFormat="1" outlineLevel="1" x14ac:dyDescent="0.25">
      <c r="A109" s="361" t="s">
        <v>214</v>
      </c>
      <c r="B109" s="347"/>
      <c r="C109" s="347"/>
      <c r="D109" s="347"/>
      <c r="E109" s="347"/>
      <c r="F109" s="347"/>
      <c r="G109" s="347"/>
      <c r="H109" s="347"/>
      <c r="I109" s="347"/>
      <c r="J109" s="348"/>
      <c r="K109" s="348"/>
      <c r="L109" s="348"/>
      <c r="M109" s="348"/>
      <c r="N109" s="348"/>
      <c r="O109" s="348"/>
      <c r="P109" s="348"/>
      <c r="Q109" s="348"/>
      <c r="R109" s="348"/>
      <c r="S109" s="348"/>
      <c r="T109" s="348"/>
      <c r="U109" s="348"/>
      <c r="V109" s="348"/>
      <c r="W109" s="348"/>
      <c r="X109" s="348"/>
      <c r="Y109" s="348"/>
      <c r="Z109" s="348"/>
      <c r="AA109" s="348"/>
      <c r="AB109" s="348"/>
      <c r="AC109" s="348"/>
      <c r="AD109" s="348"/>
      <c r="AE109" s="348"/>
      <c r="AF109" s="360">
        <f t="shared" si="13"/>
        <v>0</v>
      </c>
      <c r="AG109" s="360">
        <f t="shared" si="14"/>
        <v>0</v>
      </c>
      <c r="AH109" s="360">
        <f t="shared" si="15"/>
        <v>0</v>
      </c>
      <c r="AI109" s="359"/>
      <c r="AJ109" s="359"/>
      <c r="AK109" s="359"/>
      <c r="AL109" s="359" t="str">
        <f t="shared" si="12"/>
        <v>IR : fer, EPO, et Hb cible</v>
      </c>
      <c r="AM109" s="360">
        <f t="shared" si="18"/>
        <v>0</v>
      </c>
      <c r="AN109" s="359">
        <f t="shared" si="19"/>
        <v>1</v>
      </c>
      <c r="AO109" s="360" t="b">
        <f t="shared" si="17"/>
        <v>0</v>
      </c>
    </row>
    <row r="110" spans="1:41" s="360" customFormat="1" outlineLevel="1" x14ac:dyDescent="0.25">
      <c r="A110" s="362" t="s">
        <v>215</v>
      </c>
      <c r="B110" s="349"/>
      <c r="C110" s="349"/>
      <c r="D110" s="349"/>
      <c r="E110" s="349"/>
      <c r="F110" s="349"/>
      <c r="G110" s="349"/>
      <c r="H110" s="349"/>
      <c r="I110" s="349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60">
        <f t="shared" si="13"/>
        <v>0</v>
      </c>
      <c r="AG110" s="360">
        <f t="shared" si="14"/>
        <v>0</v>
      </c>
      <c r="AH110" s="360">
        <f t="shared" si="15"/>
        <v>0</v>
      </c>
      <c r="AI110" s="359"/>
      <c r="AJ110" s="359"/>
      <c r="AK110" s="359"/>
      <c r="AL110" s="359" t="str">
        <f t="shared" si="12"/>
        <v>IR, Albuminurie et diabète : démarrer IECA ou ARAII</v>
      </c>
      <c r="AM110" s="360">
        <f t="shared" si="18"/>
        <v>0</v>
      </c>
      <c r="AN110" s="359">
        <f t="shared" si="19"/>
        <v>1</v>
      </c>
      <c r="AO110" s="360" t="b">
        <f t="shared" si="17"/>
        <v>0</v>
      </c>
    </row>
    <row r="111" spans="1:41" s="360" customFormat="1" outlineLevel="1" x14ac:dyDescent="0.25">
      <c r="A111" s="361" t="s">
        <v>216</v>
      </c>
      <c r="B111" s="347"/>
      <c r="C111" s="347"/>
      <c r="D111" s="347"/>
      <c r="E111" s="347"/>
      <c r="F111" s="347"/>
      <c r="G111" s="347"/>
      <c r="H111" s="347"/>
      <c r="I111" s="347"/>
      <c r="J111" s="348"/>
      <c r="K111" s="348"/>
      <c r="L111" s="348"/>
      <c r="M111" s="348"/>
      <c r="N111" s="348"/>
      <c r="O111" s="348"/>
      <c r="P111" s="348"/>
      <c r="Q111" s="348"/>
      <c r="R111" s="348"/>
      <c r="S111" s="348"/>
      <c r="T111" s="348"/>
      <c r="U111" s="348"/>
      <c r="V111" s="348"/>
      <c r="W111" s="348"/>
      <c r="X111" s="348"/>
      <c r="Y111" s="348"/>
      <c r="Z111" s="348"/>
      <c r="AA111" s="348"/>
      <c r="AB111" s="348"/>
      <c r="AC111" s="348"/>
      <c r="AD111" s="348"/>
      <c r="AE111" s="348"/>
      <c r="AF111" s="360">
        <f t="shared" si="13"/>
        <v>0</v>
      </c>
      <c r="AG111" s="360">
        <f t="shared" si="14"/>
        <v>0</v>
      </c>
      <c r="AH111" s="360">
        <f t="shared" si="15"/>
        <v>0</v>
      </c>
      <c r="AI111" s="359"/>
      <c r="AJ111" s="359"/>
      <c r="AK111" s="359"/>
      <c r="AL111" s="359" t="str">
        <f t="shared" si="12"/>
        <v>Maladie de Parkinson : modalité de prise des médicaments</v>
      </c>
      <c r="AM111" s="360">
        <f t="shared" si="18"/>
        <v>0</v>
      </c>
      <c r="AN111" s="359">
        <f t="shared" si="19"/>
        <v>1</v>
      </c>
      <c r="AO111" s="360" t="b">
        <f t="shared" si="17"/>
        <v>0</v>
      </c>
    </row>
    <row r="112" spans="1:41" s="360" customFormat="1" outlineLevel="1" x14ac:dyDescent="0.25">
      <c r="A112" s="362" t="s">
        <v>217</v>
      </c>
      <c r="B112" s="349"/>
      <c r="C112" s="349"/>
      <c r="D112" s="349"/>
      <c r="E112" s="349"/>
      <c r="F112" s="349"/>
      <c r="G112" s="349"/>
      <c r="H112" s="349"/>
      <c r="I112" s="349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0"/>
      <c r="AD112" s="350"/>
      <c r="AE112" s="350"/>
      <c r="AF112" s="360">
        <f t="shared" si="13"/>
        <v>0</v>
      </c>
      <c r="AG112" s="360">
        <f t="shared" si="14"/>
        <v>0</v>
      </c>
      <c r="AH112" s="360">
        <f t="shared" si="15"/>
        <v>0</v>
      </c>
      <c r="AI112" s="359"/>
      <c r="AJ112" s="359"/>
      <c r="AK112" s="359"/>
      <c r="AL112" s="359" t="str">
        <f t="shared" si="12"/>
        <v>Migraine : démarrer traitement de fond ?</v>
      </c>
      <c r="AM112" s="360">
        <f t="shared" si="18"/>
        <v>0</v>
      </c>
      <c r="AN112" s="359">
        <f t="shared" si="19"/>
        <v>1</v>
      </c>
      <c r="AO112" s="360" t="b">
        <f t="shared" si="17"/>
        <v>0</v>
      </c>
    </row>
    <row r="113" spans="1:41" s="360" customFormat="1" outlineLevel="1" x14ac:dyDescent="0.25">
      <c r="A113" s="361" t="s">
        <v>218</v>
      </c>
      <c r="B113" s="347"/>
      <c r="C113" s="347"/>
      <c r="D113" s="347"/>
      <c r="E113" s="347"/>
      <c r="F113" s="347"/>
      <c r="G113" s="347"/>
      <c r="H113" s="347"/>
      <c r="I113" s="347"/>
      <c r="J113" s="348"/>
      <c r="K113" s="348"/>
      <c r="L113" s="348"/>
      <c r="M113" s="348"/>
      <c r="N113" s="348"/>
      <c r="O113" s="348"/>
      <c r="P113" s="348"/>
      <c r="Q113" s="348"/>
      <c r="R113" s="348"/>
      <c r="S113" s="348"/>
      <c r="T113" s="348"/>
      <c r="U113" s="348"/>
      <c r="V113" s="348"/>
      <c r="W113" s="348"/>
      <c r="X113" s="348"/>
      <c r="Y113" s="348"/>
      <c r="Z113" s="348"/>
      <c r="AA113" s="348"/>
      <c r="AB113" s="348"/>
      <c r="AC113" s="348"/>
      <c r="AD113" s="348"/>
      <c r="AE113" s="348"/>
      <c r="AF113" s="360">
        <f t="shared" si="13"/>
        <v>0</v>
      </c>
      <c r="AG113" s="360">
        <f t="shared" si="14"/>
        <v>0</v>
      </c>
      <c r="AH113" s="360">
        <f t="shared" si="15"/>
        <v>0</v>
      </c>
      <c r="AI113" s="359"/>
      <c r="AJ113" s="359"/>
      <c r="AK113" s="359"/>
      <c r="AL113" s="359" t="str">
        <f t="shared" si="12"/>
        <v>Migraine : démarrer triptan en 2ème intention si non réponse aux AINS +/- combinés</v>
      </c>
      <c r="AM113" s="360">
        <f t="shared" si="18"/>
        <v>0</v>
      </c>
      <c r="AN113" s="359">
        <f t="shared" si="19"/>
        <v>1</v>
      </c>
      <c r="AO113" s="360" t="b">
        <f t="shared" si="17"/>
        <v>0</v>
      </c>
    </row>
    <row r="114" spans="1:41" s="360" customFormat="1" outlineLevel="1" x14ac:dyDescent="0.25">
      <c r="A114" s="362" t="s">
        <v>219</v>
      </c>
      <c r="B114" s="349"/>
      <c r="C114" s="349"/>
      <c r="D114" s="349"/>
      <c r="E114" s="349"/>
      <c r="F114" s="349"/>
      <c r="G114" s="349"/>
      <c r="H114" s="349"/>
      <c r="I114" s="349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0"/>
      <c r="AD114" s="350"/>
      <c r="AE114" s="350"/>
      <c r="AF114" s="360">
        <f t="shared" si="13"/>
        <v>0</v>
      </c>
      <c r="AG114" s="360">
        <f t="shared" si="14"/>
        <v>0</v>
      </c>
      <c r="AH114" s="360">
        <f t="shared" si="15"/>
        <v>0</v>
      </c>
      <c r="AI114" s="359"/>
      <c r="AJ114" s="359"/>
      <c r="AK114" s="359"/>
      <c r="AL114" s="359" t="str">
        <f t="shared" si="12"/>
        <v>MTEV idiopathique : démarrer anticoagulation</v>
      </c>
      <c r="AM114" s="360">
        <f t="shared" si="18"/>
        <v>0</v>
      </c>
      <c r="AN114" s="359">
        <f t="shared" si="19"/>
        <v>1</v>
      </c>
      <c r="AO114" s="360" t="b">
        <f t="shared" si="17"/>
        <v>0</v>
      </c>
    </row>
    <row r="115" spans="1:41" s="360" customFormat="1" outlineLevel="1" x14ac:dyDescent="0.25">
      <c r="A115" s="361" t="s">
        <v>220</v>
      </c>
      <c r="B115" s="347"/>
      <c r="C115" s="347"/>
      <c r="D115" s="347"/>
      <c r="E115" s="347"/>
      <c r="F115" s="347"/>
      <c r="G115" s="347"/>
      <c r="H115" s="347"/>
      <c r="I115" s="347"/>
      <c r="J115" s="348"/>
      <c r="K115" s="348"/>
      <c r="L115" s="348"/>
      <c r="M115" s="348"/>
      <c r="N115" s="348"/>
      <c r="O115" s="348"/>
      <c r="P115" s="348"/>
      <c r="Q115" s="348"/>
      <c r="R115" s="348"/>
      <c r="S115" s="348"/>
      <c r="T115" s="348"/>
      <c r="U115" s="348"/>
      <c r="V115" s="348"/>
      <c r="W115" s="348"/>
      <c r="X115" s="348"/>
      <c r="Y115" s="348"/>
      <c r="Z115" s="348"/>
      <c r="AA115" s="348"/>
      <c r="AB115" s="348"/>
      <c r="AC115" s="348"/>
      <c r="AD115" s="348"/>
      <c r="AE115" s="348"/>
      <c r="AF115" s="360">
        <f t="shared" si="13"/>
        <v>0</v>
      </c>
      <c r="AG115" s="360">
        <f t="shared" si="14"/>
        <v>0</v>
      </c>
      <c r="AH115" s="360">
        <f t="shared" si="15"/>
        <v>0</v>
      </c>
      <c r="AI115" s="359"/>
      <c r="AJ115" s="359"/>
      <c r="AK115" s="359"/>
      <c r="AL115" s="359" t="str">
        <f t="shared" si="12"/>
        <v>MTX : démarrer acide folique</v>
      </c>
      <c r="AM115" s="360">
        <f t="shared" si="18"/>
        <v>0</v>
      </c>
      <c r="AN115" s="359">
        <f t="shared" si="19"/>
        <v>1</v>
      </c>
      <c r="AO115" s="360" t="b">
        <f t="shared" si="17"/>
        <v>0</v>
      </c>
    </row>
    <row r="116" spans="1:41" s="360" customFormat="1" outlineLevel="1" x14ac:dyDescent="0.25">
      <c r="A116" s="362" t="s">
        <v>221</v>
      </c>
      <c r="B116" s="349"/>
      <c r="C116" s="349"/>
      <c r="D116" s="349"/>
      <c r="E116" s="349"/>
      <c r="F116" s="349"/>
      <c r="G116" s="349"/>
      <c r="H116" s="349"/>
      <c r="I116" s="349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  <c r="AA116" s="350"/>
      <c r="AB116" s="350"/>
      <c r="AC116" s="350"/>
      <c r="AD116" s="350"/>
      <c r="AE116" s="350"/>
      <c r="AF116" s="360">
        <f t="shared" si="13"/>
        <v>0</v>
      </c>
      <c r="AG116" s="360">
        <f t="shared" si="14"/>
        <v>0</v>
      </c>
      <c r="AH116" s="360">
        <f t="shared" si="15"/>
        <v>0</v>
      </c>
      <c r="AI116" s="359"/>
      <c r="AJ116" s="359"/>
      <c r="AK116" s="359"/>
      <c r="AL116" s="359" t="str">
        <f t="shared" si="12"/>
        <v>Prévention neurotoxicité de l'isoniazide : démarrer vitamine B6 ?</v>
      </c>
      <c r="AM116" s="360">
        <f t="shared" si="18"/>
        <v>0</v>
      </c>
      <c r="AN116" s="359">
        <f t="shared" si="19"/>
        <v>1</v>
      </c>
      <c r="AO116" s="360" t="b">
        <f t="shared" si="17"/>
        <v>0</v>
      </c>
    </row>
    <row r="117" spans="1:41" s="360" customFormat="1" outlineLevel="1" x14ac:dyDescent="0.25">
      <c r="A117" s="361" t="s">
        <v>222</v>
      </c>
      <c r="B117" s="347"/>
      <c r="C117" s="347"/>
      <c r="D117" s="347"/>
      <c r="E117" s="347"/>
      <c r="F117" s="347"/>
      <c r="G117" s="347"/>
      <c r="H117" s="347"/>
      <c r="I117" s="347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60">
        <f t="shared" si="13"/>
        <v>0</v>
      </c>
      <c r="AG117" s="360">
        <f t="shared" si="14"/>
        <v>0</v>
      </c>
      <c r="AH117" s="360">
        <f t="shared" si="15"/>
        <v>0</v>
      </c>
      <c r="AI117" s="359"/>
      <c r="AJ117" s="359"/>
      <c r="AK117" s="359"/>
      <c r="AL117" s="359" t="str">
        <f t="shared" si="12"/>
        <v>Prophylaxie pneumocystose / toxoplasmose et greffe de moelle osseuse</v>
      </c>
      <c r="AM117" s="360">
        <f t="shared" si="18"/>
        <v>0</v>
      </c>
      <c r="AN117" s="359">
        <f t="shared" si="19"/>
        <v>1</v>
      </c>
      <c r="AO117" s="360" t="b">
        <f t="shared" si="17"/>
        <v>0</v>
      </c>
    </row>
    <row r="118" spans="1:41" s="360" customFormat="1" outlineLevel="1" x14ac:dyDescent="0.25">
      <c r="A118" s="362" t="s">
        <v>223</v>
      </c>
      <c r="B118" s="349"/>
      <c r="C118" s="349"/>
      <c r="D118" s="349"/>
      <c r="E118" s="349"/>
      <c r="F118" s="349"/>
      <c r="G118" s="349"/>
      <c r="H118" s="349"/>
      <c r="I118" s="349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60">
        <f t="shared" si="13"/>
        <v>0</v>
      </c>
      <c r="AG118" s="360">
        <f t="shared" si="14"/>
        <v>0</v>
      </c>
      <c r="AH118" s="360">
        <f t="shared" si="15"/>
        <v>0</v>
      </c>
      <c r="AI118" s="359"/>
      <c r="AJ118" s="359"/>
      <c r="AK118" s="359"/>
      <c r="AL118" s="359" t="str">
        <f t="shared" si="12"/>
        <v>Prophylaxie pneumocystose / toxoplasmose et traitement immunosuppresseur</v>
      </c>
      <c r="AM118" s="360">
        <f t="shared" si="18"/>
        <v>0</v>
      </c>
      <c r="AN118" s="359">
        <f t="shared" si="19"/>
        <v>1</v>
      </c>
      <c r="AO118" s="360" t="b">
        <f t="shared" si="17"/>
        <v>0</v>
      </c>
    </row>
    <row r="119" spans="1:41" s="360" customFormat="1" outlineLevel="1" x14ac:dyDescent="0.25">
      <c r="A119" s="361" t="s">
        <v>224</v>
      </c>
      <c r="B119" s="347"/>
      <c r="C119" s="347"/>
      <c r="D119" s="347"/>
      <c r="E119" s="347"/>
      <c r="F119" s="347"/>
      <c r="G119" s="347"/>
      <c r="H119" s="347"/>
      <c r="I119" s="347"/>
      <c r="J119" s="348"/>
      <c r="K119" s="348"/>
      <c r="L119" s="348"/>
      <c r="M119" s="348"/>
      <c r="N119" s="348"/>
      <c r="O119" s="348"/>
      <c r="P119" s="348"/>
      <c r="Q119" s="348"/>
      <c r="R119" s="348"/>
      <c r="S119" s="348"/>
      <c r="T119" s="348"/>
      <c r="U119" s="348"/>
      <c r="V119" s="348"/>
      <c r="W119" s="348"/>
      <c r="X119" s="348"/>
      <c r="Y119" s="348"/>
      <c r="Z119" s="348"/>
      <c r="AA119" s="348"/>
      <c r="AB119" s="348"/>
      <c r="AC119" s="348"/>
      <c r="AD119" s="348"/>
      <c r="AE119" s="348"/>
      <c r="AF119" s="360">
        <f t="shared" si="13"/>
        <v>0</v>
      </c>
      <c r="AG119" s="360">
        <f t="shared" si="14"/>
        <v>0</v>
      </c>
      <c r="AH119" s="360">
        <f t="shared" si="15"/>
        <v>0</v>
      </c>
      <c r="AI119" s="359"/>
      <c r="AJ119" s="359"/>
      <c r="AK119" s="359"/>
      <c r="AL119" s="359" t="str">
        <f t="shared" si="12"/>
        <v>Prophylaxie pneumocystose / toxoplasmose et VIH avec un taux de CD4 &lt; 200 cellules/mm3</v>
      </c>
      <c r="AM119" s="360">
        <f t="shared" si="18"/>
        <v>0</v>
      </c>
      <c r="AN119" s="359">
        <f t="shared" si="19"/>
        <v>1</v>
      </c>
      <c r="AO119" s="360" t="b">
        <f t="shared" si="17"/>
        <v>0</v>
      </c>
    </row>
    <row r="120" spans="1:41" s="360" customFormat="1" outlineLevel="1" x14ac:dyDescent="0.25">
      <c r="A120" s="362" t="s">
        <v>225</v>
      </c>
      <c r="B120" s="349"/>
      <c r="C120" s="349"/>
      <c r="D120" s="349"/>
      <c r="E120" s="349"/>
      <c r="F120" s="349"/>
      <c r="G120" s="349"/>
      <c r="H120" s="349"/>
      <c r="I120" s="349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  <c r="AC120" s="350"/>
      <c r="AD120" s="350"/>
      <c r="AE120" s="350"/>
      <c r="AF120" s="360">
        <f t="shared" si="13"/>
        <v>0</v>
      </c>
      <c r="AG120" s="360">
        <f t="shared" si="14"/>
        <v>0</v>
      </c>
      <c r="AH120" s="360">
        <f t="shared" si="15"/>
        <v>0</v>
      </c>
      <c r="AI120" s="359"/>
      <c r="AJ120" s="359"/>
      <c r="AK120" s="359"/>
      <c r="AL120" s="359" t="str">
        <f t="shared" si="12"/>
        <v>Prophylaxie pneumocystose / toxoplasmose et greffe d'organe</v>
      </c>
      <c r="AM120" s="360">
        <f t="shared" si="18"/>
        <v>0</v>
      </c>
      <c r="AN120" s="359">
        <f t="shared" si="19"/>
        <v>1</v>
      </c>
      <c r="AO120" s="360" t="b">
        <f t="shared" si="17"/>
        <v>0</v>
      </c>
    </row>
    <row r="121" spans="1:41" s="360" customFormat="1" outlineLevel="1" x14ac:dyDescent="0.25">
      <c r="A121" s="361" t="s">
        <v>226</v>
      </c>
      <c r="B121" s="347"/>
      <c r="C121" s="347"/>
      <c r="D121" s="347"/>
      <c r="E121" s="347"/>
      <c r="F121" s="347"/>
      <c r="G121" s="347"/>
      <c r="H121" s="347"/>
      <c r="I121" s="347"/>
      <c r="J121" s="348"/>
      <c r="K121" s="348"/>
      <c r="L121" s="348"/>
      <c r="M121" s="348"/>
      <c r="N121" s="348"/>
      <c r="O121" s="348"/>
      <c r="P121" s="348"/>
      <c r="Q121" s="348"/>
      <c r="R121" s="348"/>
      <c r="S121" s="348"/>
      <c r="T121" s="348"/>
      <c r="U121" s="348"/>
      <c r="V121" s="348"/>
      <c r="W121" s="348"/>
      <c r="X121" s="348"/>
      <c r="Y121" s="348"/>
      <c r="Z121" s="348"/>
      <c r="AA121" s="348"/>
      <c r="AB121" s="348"/>
      <c r="AC121" s="348"/>
      <c r="AD121" s="348"/>
      <c r="AE121" s="348"/>
      <c r="AF121" s="360">
        <f t="shared" si="13"/>
        <v>0</v>
      </c>
      <c r="AG121" s="360">
        <f t="shared" si="14"/>
        <v>0</v>
      </c>
      <c r="AH121" s="360">
        <f t="shared" si="15"/>
        <v>0</v>
      </c>
      <c r="AI121" s="359"/>
      <c r="AJ121" s="359"/>
      <c r="AK121" s="359"/>
      <c r="AL121" s="359" t="str">
        <f t="shared" si="12"/>
        <v>Sevrage alcoolique : démarrer suivi rapproché et éventuellement traitement préventif par benzodiazépine</v>
      </c>
      <c r="AM121" s="360">
        <f t="shared" si="18"/>
        <v>0</v>
      </c>
      <c r="AN121" s="359">
        <f t="shared" si="19"/>
        <v>1</v>
      </c>
      <c r="AO121" s="360" t="b">
        <f t="shared" si="17"/>
        <v>0</v>
      </c>
    </row>
    <row r="122" spans="1:41" s="360" customFormat="1" outlineLevel="1" x14ac:dyDescent="0.25">
      <c r="A122" s="362" t="s">
        <v>227</v>
      </c>
      <c r="B122" s="349"/>
      <c r="C122" s="349"/>
      <c r="D122" s="349"/>
      <c r="E122" s="349"/>
      <c r="F122" s="349"/>
      <c r="G122" s="349"/>
      <c r="H122" s="349"/>
      <c r="I122" s="349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60">
        <f t="shared" si="13"/>
        <v>0</v>
      </c>
      <c r="AG122" s="360">
        <f t="shared" si="14"/>
        <v>0</v>
      </c>
      <c r="AH122" s="360">
        <f t="shared" si="15"/>
        <v>0</v>
      </c>
      <c r="AI122" s="359"/>
      <c r="AJ122" s="359"/>
      <c r="AK122" s="359"/>
      <c r="AL122" s="359" t="str">
        <f t="shared" si="12"/>
        <v>STEMI / NSTE-ACS et prévention secondaire : démarrer bétabloquants</v>
      </c>
      <c r="AM122" s="360">
        <f t="shared" si="18"/>
        <v>0</v>
      </c>
      <c r="AN122" s="359">
        <f t="shared" si="19"/>
        <v>1</v>
      </c>
      <c r="AO122" s="360" t="b">
        <f t="shared" si="17"/>
        <v>0</v>
      </c>
    </row>
    <row r="123" spans="1:41" s="360" customFormat="1" outlineLevel="1" x14ac:dyDescent="0.25">
      <c r="A123" s="361" t="s">
        <v>228</v>
      </c>
      <c r="B123" s="347"/>
      <c r="C123" s="347"/>
      <c r="D123" s="347"/>
      <c r="E123" s="347"/>
      <c r="F123" s="347"/>
      <c r="G123" s="347"/>
      <c r="H123" s="347"/>
      <c r="I123" s="347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60">
        <f t="shared" si="13"/>
        <v>0</v>
      </c>
      <c r="AG123" s="360">
        <f t="shared" si="14"/>
        <v>0</v>
      </c>
      <c r="AH123" s="360">
        <f t="shared" si="15"/>
        <v>0</v>
      </c>
      <c r="AI123" s="359"/>
      <c r="AJ123" s="359"/>
      <c r="AK123" s="359"/>
      <c r="AL123" s="359" t="str">
        <f t="shared" si="12"/>
        <v>STEMI / NSTE-ACS et prévention secondaire : démarrer statine</v>
      </c>
      <c r="AM123" s="360">
        <f t="shared" si="18"/>
        <v>0</v>
      </c>
      <c r="AN123" s="359">
        <f t="shared" si="19"/>
        <v>1</v>
      </c>
      <c r="AO123" s="360" t="b">
        <f t="shared" si="17"/>
        <v>0</v>
      </c>
    </row>
    <row r="124" spans="1:41" s="360" customFormat="1" outlineLevel="1" x14ac:dyDescent="0.25">
      <c r="A124" s="362" t="s">
        <v>229</v>
      </c>
      <c r="B124" s="349"/>
      <c r="C124" s="349"/>
      <c r="D124" s="349"/>
      <c r="E124" s="349"/>
      <c r="F124" s="349"/>
      <c r="G124" s="349"/>
      <c r="H124" s="349"/>
      <c r="I124" s="349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  <c r="AA124" s="350"/>
      <c r="AB124" s="350"/>
      <c r="AC124" s="350"/>
      <c r="AD124" s="350"/>
      <c r="AE124" s="350"/>
      <c r="AF124" s="360">
        <f t="shared" si="13"/>
        <v>0</v>
      </c>
      <c r="AG124" s="360">
        <f t="shared" si="14"/>
        <v>0</v>
      </c>
      <c r="AH124" s="360">
        <f t="shared" si="15"/>
        <v>0</v>
      </c>
      <c r="AI124" s="359"/>
      <c r="AJ124" s="359"/>
      <c r="AK124" s="359"/>
      <c r="AL124" s="359" t="str">
        <f t="shared" si="12"/>
        <v>STEMI / NSTE-ACS et prévention secondaire : démarrer IECA ou ARAII</v>
      </c>
      <c r="AM124" s="360">
        <f t="shared" si="18"/>
        <v>0</v>
      </c>
      <c r="AN124" s="359">
        <f t="shared" si="19"/>
        <v>1</v>
      </c>
      <c r="AO124" s="360" t="b">
        <f t="shared" si="17"/>
        <v>0</v>
      </c>
    </row>
    <row r="125" spans="1:41" s="360" customFormat="1" outlineLevel="1" x14ac:dyDescent="0.25">
      <c r="A125" s="361" t="s">
        <v>230</v>
      </c>
      <c r="B125" s="347"/>
      <c r="C125" s="347"/>
      <c r="D125" s="347"/>
      <c r="E125" s="347"/>
      <c r="F125" s="347"/>
      <c r="G125" s="347"/>
      <c r="H125" s="347"/>
      <c r="I125" s="347"/>
      <c r="J125" s="348"/>
      <c r="K125" s="348"/>
      <c r="L125" s="348"/>
      <c r="M125" s="348"/>
      <c r="N125" s="348"/>
      <c r="O125" s="348"/>
      <c r="P125" s="348"/>
      <c r="Q125" s="348"/>
      <c r="R125" s="348"/>
      <c r="S125" s="348"/>
      <c r="T125" s="348"/>
      <c r="U125" s="348"/>
      <c r="V125" s="348"/>
      <c r="W125" s="348"/>
      <c r="X125" s="348"/>
      <c r="Y125" s="348"/>
      <c r="Z125" s="348"/>
      <c r="AA125" s="348"/>
      <c r="AB125" s="348"/>
      <c r="AC125" s="348"/>
      <c r="AD125" s="348"/>
      <c r="AE125" s="348"/>
      <c r="AF125" s="360">
        <f t="shared" si="13"/>
        <v>0</v>
      </c>
      <c r="AG125" s="360">
        <f t="shared" si="14"/>
        <v>0</v>
      </c>
      <c r="AH125" s="360">
        <f t="shared" si="15"/>
        <v>0</v>
      </c>
      <c r="AI125" s="359"/>
      <c r="AJ125" s="359"/>
      <c r="AK125" s="359"/>
      <c r="AL125" s="359" t="str">
        <f t="shared" si="12"/>
        <v>STEMI / NSTE-ACS et prévention secondaire : évaluer nécessité de double anti-agrégation</v>
      </c>
      <c r="AM125" s="360">
        <f t="shared" ref="AM125:AM135" si="20">AF125</f>
        <v>0</v>
      </c>
      <c r="AN125" s="359">
        <f t="shared" si="19"/>
        <v>1</v>
      </c>
      <c r="AO125" s="360" t="b">
        <f t="shared" si="17"/>
        <v>0</v>
      </c>
    </row>
    <row r="126" spans="1:41" s="360" customFormat="1" outlineLevel="1" x14ac:dyDescent="0.25">
      <c r="A126" s="362" t="s">
        <v>231</v>
      </c>
      <c r="B126" s="349"/>
      <c r="C126" s="349"/>
      <c r="D126" s="349"/>
      <c r="E126" s="349"/>
      <c r="F126" s="349"/>
      <c r="G126" s="349"/>
      <c r="H126" s="349"/>
      <c r="I126" s="349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60">
        <f t="shared" si="13"/>
        <v>0</v>
      </c>
      <c r="AG126" s="360">
        <f t="shared" si="14"/>
        <v>0</v>
      </c>
      <c r="AH126" s="360">
        <f t="shared" si="15"/>
        <v>0</v>
      </c>
      <c r="AI126" s="359"/>
      <c r="AJ126" s="359"/>
      <c r="AK126" s="359"/>
      <c r="AL126" s="359" t="str">
        <f t="shared" si="12"/>
        <v>Tabagisme : démarrer substitut nicotinique si besoin</v>
      </c>
      <c r="AM126" s="360">
        <f t="shared" si="20"/>
        <v>0</v>
      </c>
      <c r="AN126" s="359">
        <f t="shared" si="19"/>
        <v>1</v>
      </c>
      <c r="AO126" s="360" t="b">
        <f t="shared" si="17"/>
        <v>0</v>
      </c>
    </row>
    <row r="127" spans="1:41" s="360" customFormat="1" outlineLevel="1" x14ac:dyDescent="0.25">
      <c r="A127" s="361" t="s">
        <v>232</v>
      </c>
      <c r="B127" s="347"/>
      <c r="C127" s="347"/>
      <c r="D127" s="347"/>
      <c r="E127" s="347"/>
      <c r="F127" s="347"/>
      <c r="G127" s="347"/>
      <c r="H127" s="347"/>
      <c r="I127" s="347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60">
        <f t="shared" si="13"/>
        <v>0</v>
      </c>
      <c r="AG127" s="360">
        <f t="shared" si="14"/>
        <v>0</v>
      </c>
      <c r="AH127" s="360">
        <f t="shared" si="15"/>
        <v>0</v>
      </c>
      <c r="AI127" s="359"/>
      <c r="AJ127" s="359"/>
      <c r="AK127" s="359"/>
      <c r="AL127" s="359" t="str">
        <f t="shared" si="12"/>
        <v>Tabagisme et maladie respiratoire / cardiopathie ischémique : démarrer aide à l'arrêt du tabac</v>
      </c>
      <c r="AM127" s="360">
        <f t="shared" si="20"/>
        <v>0</v>
      </c>
      <c r="AN127" s="359">
        <f t="shared" si="19"/>
        <v>1</v>
      </c>
      <c r="AO127" s="360" t="b">
        <f t="shared" si="17"/>
        <v>0</v>
      </c>
    </row>
    <row r="128" spans="1:41" s="360" customFormat="1" outlineLevel="1" x14ac:dyDescent="0.25">
      <c r="A128" s="362" t="s">
        <v>233</v>
      </c>
      <c r="B128" s="349"/>
      <c r="C128" s="349"/>
      <c r="D128" s="349"/>
      <c r="E128" s="349"/>
      <c r="F128" s="349"/>
      <c r="G128" s="349"/>
      <c r="H128" s="349"/>
      <c r="I128" s="349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0"/>
      <c r="AD128" s="350"/>
      <c r="AE128" s="350"/>
      <c r="AF128" s="360">
        <f t="shared" si="13"/>
        <v>0</v>
      </c>
      <c r="AG128" s="360">
        <f t="shared" si="14"/>
        <v>0</v>
      </c>
      <c r="AH128" s="360">
        <f t="shared" si="15"/>
        <v>0</v>
      </c>
      <c r="AI128" s="359"/>
      <c r="AJ128" s="359"/>
      <c r="AK128" s="359"/>
      <c r="AL128" s="359" t="str">
        <f t="shared" si="12"/>
        <v>Tuberculose : poursuite du traitement 6 à 18 mois</v>
      </c>
      <c r="AM128" s="360">
        <f t="shared" si="20"/>
        <v>0</v>
      </c>
      <c r="AN128" s="359">
        <f t="shared" si="19"/>
        <v>1</v>
      </c>
      <c r="AO128" s="360" t="b">
        <f t="shared" si="17"/>
        <v>0</v>
      </c>
    </row>
    <row r="129" spans="1:42" s="360" customFormat="1" outlineLevel="1" x14ac:dyDescent="0.25">
      <c r="A129" s="361" t="s">
        <v>234</v>
      </c>
      <c r="B129" s="347"/>
      <c r="C129" s="347"/>
      <c r="D129" s="347"/>
      <c r="E129" s="347"/>
      <c r="F129" s="347"/>
      <c r="G129" s="347"/>
      <c r="H129" s="347"/>
      <c r="I129" s="347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60">
        <f t="shared" si="13"/>
        <v>0</v>
      </c>
      <c r="AG129" s="360">
        <f t="shared" si="14"/>
        <v>0</v>
      </c>
      <c r="AH129" s="360">
        <f t="shared" si="15"/>
        <v>0</v>
      </c>
      <c r="AI129" s="359"/>
      <c r="AJ129" s="359"/>
      <c r="AK129" s="359"/>
      <c r="AL129" s="359" t="str">
        <f t="shared" si="12"/>
        <v>TVP / EP / MTEV : démarrer traitement anticoagulant prophylactique</v>
      </c>
      <c r="AM129" s="360">
        <f t="shared" si="20"/>
        <v>0</v>
      </c>
      <c r="AN129" s="359">
        <f t="shared" si="19"/>
        <v>1</v>
      </c>
      <c r="AO129" s="360" t="b">
        <f t="shared" si="17"/>
        <v>0</v>
      </c>
    </row>
    <row r="130" spans="1:42" s="360" customFormat="1" outlineLevel="1" x14ac:dyDescent="0.25">
      <c r="A130" s="362" t="s">
        <v>235</v>
      </c>
      <c r="B130" s="349"/>
      <c r="C130" s="349"/>
      <c r="D130" s="349"/>
      <c r="E130" s="349"/>
      <c r="F130" s="349"/>
      <c r="G130" s="349"/>
      <c r="H130" s="349"/>
      <c r="I130" s="349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  <c r="AD130" s="350"/>
      <c r="AE130" s="350"/>
      <c r="AF130" s="360">
        <f t="shared" si="13"/>
        <v>0</v>
      </c>
      <c r="AG130" s="360">
        <f t="shared" si="14"/>
        <v>0</v>
      </c>
      <c r="AH130" s="360">
        <f t="shared" si="15"/>
        <v>0</v>
      </c>
      <c r="AI130" s="359"/>
      <c r="AJ130" s="359"/>
      <c r="AK130" s="359"/>
      <c r="AL130" s="359" t="str">
        <f t="shared" si="12"/>
        <v>TVP / EP : démarrer anticoagulation</v>
      </c>
      <c r="AM130" s="360">
        <f t="shared" si="20"/>
        <v>0</v>
      </c>
      <c r="AN130" s="359">
        <f t="shared" si="19"/>
        <v>1</v>
      </c>
      <c r="AO130" s="360" t="b">
        <f t="shared" si="17"/>
        <v>0</v>
      </c>
    </row>
    <row r="131" spans="1:42" s="360" customFormat="1" outlineLevel="1" x14ac:dyDescent="0.25">
      <c r="A131" s="361" t="s">
        <v>236</v>
      </c>
      <c r="B131" s="347"/>
      <c r="C131" s="347"/>
      <c r="D131" s="347"/>
      <c r="E131" s="347"/>
      <c r="F131" s="347"/>
      <c r="G131" s="347"/>
      <c r="H131" s="347"/>
      <c r="I131" s="347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60">
        <f t="shared" si="13"/>
        <v>0</v>
      </c>
      <c r="AG131" s="360">
        <f t="shared" si="14"/>
        <v>0</v>
      </c>
      <c r="AH131" s="360">
        <f t="shared" si="15"/>
        <v>0</v>
      </c>
      <c r="AI131" s="359"/>
      <c r="AJ131" s="359"/>
      <c r="AK131" s="359"/>
      <c r="AL131" s="359" t="str">
        <f t="shared" si="12"/>
        <v>Vaccination : contrôle du statut vaccinal</v>
      </c>
      <c r="AM131" s="360">
        <f t="shared" si="20"/>
        <v>0</v>
      </c>
      <c r="AN131" s="359">
        <f t="shared" si="19"/>
        <v>1</v>
      </c>
      <c r="AO131" s="360" t="b">
        <f t="shared" si="17"/>
        <v>0</v>
      </c>
    </row>
    <row r="132" spans="1:42" s="360" customFormat="1" outlineLevel="1" x14ac:dyDescent="0.25">
      <c r="A132" s="362" t="s">
        <v>237</v>
      </c>
      <c r="B132" s="349"/>
      <c r="C132" s="349"/>
      <c r="D132" s="349"/>
      <c r="E132" s="349"/>
      <c r="F132" s="349"/>
      <c r="G132" s="349"/>
      <c r="H132" s="349"/>
      <c r="I132" s="349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0"/>
      <c r="AD132" s="350"/>
      <c r="AE132" s="350"/>
      <c r="AF132" s="360">
        <f t="shared" si="13"/>
        <v>0</v>
      </c>
      <c r="AG132" s="360">
        <f t="shared" si="14"/>
        <v>0</v>
      </c>
      <c r="AH132" s="360">
        <f t="shared" si="15"/>
        <v>0</v>
      </c>
      <c r="AI132" s="359"/>
      <c r="AJ132" s="359"/>
      <c r="AK132" s="359"/>
      <c r="AL132" s="359" t="str">
        <f t="shared" si="12"/>
        <v>Vaccination antigrippale annuelle</v>
      </c>
      <c r="AM132" s="360">
        <f t="shared" si="20"/>
        <v>0</v>
      </c>
      <c r="AN132" s="359">
        <f t="shared" si="19"/>
        <v>1</v>
      </c>
      <c r="AO132" s="360" t="b">
        <f t="shared" si="17"/>
        <v>0</v>
      </c>
    </row>
    <row r="133" spans="1:42" s="360" customFormat="1" outlineLevel="1" x14ac:dyDescent="0.25">
      <c r="A133" s="361" t="s">
        <v>238</v>
      </c>
      <c r="B133" s="347"/>
      <c r="C133" s="347"/>
      <c r="D133" s="347"/>
      <c r="E133" s="347"/>
      <c r="F133" s="347"/>
      <c r="G133" s="347"/>
      <c r="H133" s="347"/>
      <c r="I133" s="347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60">
        <f t="shared" si="13"/>
        <v>0</v>
      </c>
      <c r="AG133" s="360">
        <f t="shared" si="14"/>
        <v>0</v>
      </c>
      <c r="AH133" s="360">
        <f t="shared" si="15"/>
        <v>0</v>
      </c>
      <c r="AI133" s="359"/>
      <c r="AJ133" s="359"/>
      <c r="AK133" s="359"/>
      <c r="AL133" s="359" t="str">
        <f t="shared" si="12"/>
        <v>Vaccination antipneumococcique et patients à haut risque</v>
      </c>
      <c r="AM133" s="360">
        <f t="shared" si="20"/>
        <v>0</v>
      </c>
      <c r="AN133" s="359">
        <f t="shared" si="19"/>
        <v>1</v>
      </c>
      <c r="AO133" s="360" t="b">
        <f t="shared" si="17"/>
        <v>0</v>
      </c>
    </row>
    <row r="134" spans="1:42" s="360" customFormat="1" outlineLevel="1" x14ac:dyDescent="0.25">
      <c r="A134" s="362" t="s">
        <v>239</v>
      </c>
      <c r="B134" s="349"/>
      <c r="C134" s="349"/>
      <c r="D134" s="349"/>
      <c r="E134" s="349"/>
      <c r="F134" s="349"/>
      <c r="G134" s="349"/>
      <c r="H134" s="349"/>
      <c r="I134" s="349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0"/>
      <c r="AD134" s="350"/>
      <c r="AE134" s="350"/>
      <c r="AF134" s="360">
        <f t="shared" si="13"/>
        <v>0</v>
      </c>
      <c r="AG134" s="360">
        <f t="shared" si="14"/>
        <v>0</v>
      </c>
      <c r="AH134" s="360">
        <f t="shared" si="15"/>
        <v>0</v>
      </c>
      <c r="AI134" s="359"/>
      <c r="AJ134" s="359"/>
      <c r="AK134" s="359"/>
      <c r="AL134" s="359" t="str">
        <f t="shared" si="12"/>
        <v>VHB : traitement par analogues nucléosidiques</v>
      </c>
      <c r="AM134" s="360">
        <f t="shared" si="20"/>
        <v>0</v>
      </c>
      <c r="AN134" s="359">
        <f t="shared" si="19"/>
        <v>1</v>
      </c>
      <c r="AO134" s="360" t="b">
        <f t="shared" si="17"/>
        <v>0</v>
      </c>
    </row>
    <row r="135" spans="1:42" s="360" customFormat="1" outlineLevel="1" x14ac:dyDescent="0.25">
      <c r="A135" s="361" t="s">
        <v>240</v>
      </c>
      <c r="B135" s="347"/>
      <c r="C135" s="347"/>
      <c r="D135" s="347"/>
      <c r="E135" s="347"/>
      <c r="F135" s="347"/>
      <c r="G135" s="347"/>
      <c r="H135" s="347"/>
      <c r="I135" s="347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60">
        <f t="shared" si="13"/>
        <v>0</v>
      </c>
      <c r="AG135" s="360">
        <f t="shared" si="14"/>
        <v>0</v>
      </c>
      <c r="AH135" s="360">
        <f t="shared" si="15"/>
        <v>0</v>
      </c>
      <c r="AI135" s="359"/>
      <c r="AJ135" s="359"/>
      <c r="AK135" s="359"/>
      <c r="AL135" s="359" t="str">
        <f t="shared" si="12"/>
        <v>VIH et risque cardiovasculaire : démarrer une statine</v>
      </c>
      <c r="AM135" s="360">
        <f t="shared" si="20"/>
        <v>0</v>
      </c>
      <c r="AN135" s="359">
        <f t="shared" si="19"/>
        <v>1</v>
      </c>
      <c r="AO135" s="360" t="b">
        <f t="shared" si="17"/>
        <v>0</v>
      </c>
    </row>
    <row r="136" spans="1:42" s="360" customFormat="1" x14ac:dyDescent="0.25">
      <c r="A136" s="364" t="s">
        <v>241</v>
      </c>
      <c r="B136" s="355"/>
      <c r="C136" s="355"/>
      <c r="D136" s="355"/>
      <c r="E136" s="355"/>
      <c r="F136" s="355"/>
      <c r="G136" s="355"/>
      <c r="H136" s="355"/>
      <c r="I136" s="355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8">
        <f>SUM(AF137:AF171)</f>
        <v>0</v>
      </c>
      <c r="AG136" s="358">
        <f t="shared" ref="AG136:AH136" si="21">SUM(AG137:AG171)</f>
        <v>0</v>
      </c>
      <c r="AH136" s="358">
        <f t="shared" si="21"/>
        <v>0</v>
      </c>
      <c r="AI136" s="359"/>
      <c r="AJ136" s="359"/>
      <c r="AK136" s="359"/>
      <c r="AL136" s="359"/>
      <c r="AN136" s="359"/>
      <c r="AP136" s="360">
        <v>35</v>
      </c>
    </row>
    <row r="137" spans="1:42" s="360" customFormat="1" outlineLevel="1" x14ac:dyDescent="0.25">
      <c r="A137" s="361" t="s">
        <v>242</v>
      </c>
      <c r="B137" s="347"/>
      <c r="C137" s="347"/>
      <c r="D137" s="347"/>
      <c r="E137" s="347"/>
      <c r="F137" s="347"/>
      <c r="G137" s="347"/>
      <c r="H137" s="347"/>
      <c r="I137" s="347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60">
        <f t="shared" si="13"/>
        <v>0</v>
      </c>
      <c r="AG137" s="360">
        <f t="shared" si="14"/>
        <v>0</v>
      </c>
      <c r="AH137" s="360">
        <f t="shared" si="15"/>
        <v>0</v>
      </c>
      <c r="AI137" s="359"/>
      <c r="AJ137" s="359"/>
      <c r="AK137" s="359"/>
      <c r="AL137" s="359" t="str">
        <f t="shared" ref="AL137:AL171" si="22">+A137</f>
        <v>Allergie et nouveau médicament : vérifier absence d'allergie</v>
      </c>
      <c r="AM137" s="360">
        <f t="shared" ref="AM137:AM171" si="23">AF137</f>
        <v>0</v>
      </c>
      <c r="AN137" s="359">
        <f>RANK(AM137,AM137:AM299,0)</f>
        <v>1</v>
      </c>
      <c r="AO137" s="360" t="b">
        <f t="shared" si="17"/>
        <v>0</v>
      </c>
    </row>
    <row r="138" spans="1:42" s="360" customFormat="1" outlineLevel="1" x14ac:dyDescent="0.25">
      <c r="A138" s="362" t="s">
        <v>243</v>
      </c>
      <c r="B138" s="349"/>
      <c r="C138" s="349"/>
      <c r="D138" s="349"/>
      <c r="E138" s="349"/>
      <c r="F138" s="349"/>
      <c r="G138" s="349"/>
      <c r="H138" s="349"/>
      <c r="I138" s="349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0"/>
      <c r="AD138" s="350"/>
      <c r="AE138" s="350"/>
      <c r="AF138" s="360">
        <f t="shared" ref="AF138:AF171" si="24">COUNTIF($B138:$AE138,"X")</f>
        <v>0</v>
      </c>
      <c r="AG138" s="360">
        <f t="shared" ref="AG138:AG171" si="25">COUNTIF($B138:$AE138,"R")</f>
        <v>0</v>
      </c>
      <c r="AH138" s="360">
        <f t="shared" ref="AH138:AH171" si="26">SUM(AF138:AG138)</f>
        <v>0</v>
      </c>
      <c r="AI138" s="359"/>
      <c r="AJ138" s="359"/>
      <c r="AK138" s="359"/>
      <c r="AL138" s="359" t="str">
        <f t="shared" si="22"/>
        <v>Antibiothérapie : réévaluation de la durée de traitement</v>
      </c>
      <c r="AM138" s="360">
        <f t="shared" si="23"/>
        <v>0</v>
      </c>
      <c r="AN138" s="359">
        <f t="shared" ref="AN138:AN171" si="27">RANK(AM138,AM138:AM300,0)</f>
        <v>1</v>
      </c>
      <c r="AO138" s="360" t="b">
        <f t="shared" ref="AO138:AO171" si="28">IF(AND(AN138&gt;0,AN138&lt;11,AM138&gt;0),TRUE,FALSE)</f>
        <v>0</v>
      </c>
    </row>
    <row r="139" spans="1:42" s="360" customFormat="1" outlineLevel="1" x14ac:dyDescent="0.25">
      <c r="A139" s="361" t="s">
        <v>244</v>
      </c>
      <c r="B139" s="347"/>
      <c r="C139" s="347"/>
      <c r="D139" s="347"/>
      <c r="E139" s="347"/>
      <c r="F139" s="347"/>
      <c r="G139" s="347"/>
      <c r="H139" s="347"/>
      <c r="I139" s="347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60">
        <f t="shared" si="24"/>
        <v>0</v>
      </c>
      <c r="AG139" s="360">
        <f t="shared" si="25"/>
        <v>0</v>
      </c>
      <c r="AH139" s="360">
        <f t="shared" si="26"/>
        <v>0</v>
      </c>
      <c r="AI139" s="359"/>
      <c r="AJ139" s="359"/>
      <c r="AK139" s="359"/>
      <c r="AL139" s="359" t="str">
        <f t="shared" si="22"/>
        <v>Anticoagulation : relai AVK vers AOD</v>
      </c>
      <c r="AM139" s="360">
        <f t="shared" si="23"/>
        <v>0</v>
      </c>
      <c r="AN139" s="359">
        <f t="shared" si="27"/>
        <v>1</v>
      </c>
      <c r="AO139" s="360" t="b">
        <f t="shared" si="28"/>
        <v>0</v>
      </c>
    </row>
    <row r="140" spans="1:42" s="360" customFormat="1" outlineLevel="1" x14ac:dyDescent="0.25">
      <c r="A140" s="362" t="s">
        <v>245</v>
      </c>
      <c r="B140" s="349"/>
      <c r="C140" s="349"/>
      <c r="D140" s="349"/>
      <c r="E140" s="349"/>
      <c r="F140" s="349"/>
      <c r="G140" s="349"/>
      <c r="H140" s="349"/>
      <c r="I140" s="349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  <c r="AA140" s="350"/>
      <c r="AB140" s="350"/>
      <c r="AC140" s="350"/>
      <c r="AD140" s="350"/>
      <c r="AE140" s="350"/>
      <c r="AF140" s="360">
        <f t="shared" si="24"/>
        <v>0</v>
      </c>
      <c r="AG140" s="360">
        <f t="shared" si="25"/>
        <v>0</v>
      </c>
      <c r="AH140" s="360">
        <f t="shared" si="26"/>
        <v>0</v>
      </c>
      <c r="AI140" s="359"/>
      <c r="AJ140" s="359"/>
      <c r="AK140" s="359"/>
      <c r="AL140" s="359" t="str">
        <f t="shared" si="22"/>
        <v>Antituberculeux: éviter médicaments hépatotoxiques</v>
      </c>
      <c r="AM140" s="360">
        <f t="shared" si="23"/>
        <v>0</v>
      </c>
      <c r="AN140" s="359">
        <f t="shared" si="27"/>
        <v>1</v>
      </c>
      <c r="AO140" s="360" t="b">
        <f t="shared" si="28"/>
        <v>0</v>
      </c>
    </row>
    <row r="141" spans="1:42" s="360" customFormat="1" outlineLevel="1" x14ac:dyDescent="0.25">
      <c r="A141" s="361" t="s">
        <v>246</v>
      </c>
      <c r="B141" s="347"/>
      <c r="C141" s="347"/>
      <c r="D141" s="347"/>
      <c r="E141" s="347"/>
      <c r="F141" s="347"/>
      <c r="G141" s="347"/>
      <c r="H141" s="347"/>
      <c r="I141" s="347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60">
        <f t="shared" si="24"/>
        <v>0</v>
      </c>
      <c r="AG141" s="360">
        <f t="shared" si="25"/>
        <v>0</v>
      </c>
      <c r="AH141" s="360">
        <f t="shared" si="26"/>
        <v>0</v>
      </c>
      <c r="AI141" s="359"/>
      <c r="AJ141" s="359"/>
      <c r="AK141" s="359"/>
      <c r="AL141" s="359" t="str">
        <f t="shared" si="22"/>
        <v>Asthme et traitement de fond : éviter β2-mimétiques à longue durée d'action seul ou en monothérapie</v>
      </c>
      <c r="AM141" s="360">
        <f t="shared" si="23"/>
        <v>0</v>
      </c>
      <c r="AN141" s="359">
        <f t="shared" si="27"/>
        <v>1</v>
      </c>
      <c r="AO141" s="360" t="b">
        <f t="shared" si="28"/>
        <v>0</v>
      </c>
    </row>
    <row r="142" spans="1:42" s="360" customFormat="1" outlineLevel="1" x14ac:dyDescent="0.25">
      <c r="A142" s="362" t="s">
        <v>247</v>
      </c>
      <c r="B142" s="349"/>
      <c r="C142" s="349"/>
      <c r="D142" s="349"/>
      <c r="E142" s="349"/>
      <c r="F142" s="349"/>
      <c r="G142" s="349"/>
      <c r="H142" s="349"/>
      <c r="I142" s="349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60">
        <f t="shared" si="24"/>
        <v>0</v>
      </c>
      <c r="AG142" s="360">
        <f t="shared" si="25"/>
        <v>0</v>
      </c>
      <c r="AH142" s="360">
        <f t="shared" si="26"/>
        <v>0</v>
      </c>
      <c r="AI142" s="359"/>
      <c r="AJ142" s="359"/>
      <c r="AK142" s="359"/>
      <c r="AL142" s="359" t="str">
        <f t="shared" si="22"/>
        <v>BPCO et traitement de fond : éviter les corticostéroïdes inhalés seul ou en monothérapie</v>
      </c>
      <c r="AM142" s="360">
        <f t="shared" si="23"/>
        <v>0</v>
      </c>
      <c r="AN142" s="359">
        <f t="shared" si="27"/>
        <v>1</v>
      </c>
      <c r="AO142" s="360" t="b">
        <f t="shared" si="28"/>
        <v>0</v>
      </c>
    </row>
    <row r="143" spans="1:42" s="360" customFormat="1" outlineLevel="1" x14ac:dyDescent="0.25">
      <c r="A143" s="361" t="s">
        <v>248</v>
      </c>
      <c r="B143" s="347"/>
      <c r="C143" s="347"/>
      <c r="D143" s="347"/>
      <c r="E143" s="347"/>
      <c r="F143" s="347"/>
      <c r="G143" s="347"/>
      <c r="H143" s="347"/>
      <c r="I143" s="347"/>
      <c r="J143" s="348"/>
      <c r="K143" s="348"/>
      <c r="L143" s="348"/>
      <c r="M143" s="348"/>
      <c r="N143" s="348"/>
      <c r="O143" s="348"/>
      <c r="P143" s="348"/>
      <c r="Q143" s="348"/>
      <c r="R143" s="348"/>
      <c r="S143" s="348"/>
      <c r="T143" s="348"/>
      <c r="U143" s="348"/>
      <c r="V143" s="348"/>
      <c r="W143" s="348"/>
      <c r="X143" s="348"/>
      <c r="Y143" s="348"/>
      <c r="Z143" s="348"/>
      <c r="AA143" s="348"/>
      <c r="AB143" s="348"/>
      <c r="AC143" s="348"/>
      <c r="AD143" s="348"/>
      <c r="AE143" s="348"/>
      <c r="AF143" s="360">
        <f t="shared" si="24"/>
        <v>0</v>
      </c>
      <c r="AG143" s="360">
        <f t="shared" si="25"/>
        <v>0</v>
      </c>
      <c r="AH143" s="360">
        <f t="shared" si="26"/>
        <v>0</v>
      </c>
      <c r="AI143" s="359"/>
      <c r="AJ143" s="359"/>
      <c r="AK143" s="359"/>
      <c r="AL143" s="359" t="str">
        <f t="shared" si="22"/>
        <v>Constipation : médicaments à éviter</v>
      </c>
      <c r="AM143" s="360">
        <f t="shared" si="23"/>
        <v>0</v>
      </c>
      <c r="AN143" s="359">
        <f t="shared" si="27"/>
        <v>1</v>
      </c>
      <c r="AO143" s="360" t="b">
        <f t="shared" si="28"/>
        <v>0</v>
      </c>
    </row>
    <row r="144" spans="1:42" s="360" customFormat="1" outlineLevel="1" x14ac:dyDescent="0.25">
      <c r="A144" s="362" t="s">
        <v>249</v>
      </c>
      <c r="B144" s="349"/>
      <c r="C144" s="349"/>
      <c r="D144" s="349"/>
      <c r="E144" s="349"/>
      <c r="F144" s="349"/>
      <c r="G144" s="349"/>
      <c r="H144" s="349"/>
      <c r="I144" s="349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  <c r="AA144" s="350"/>
      <c r="AB144" s="350"/>
      <c r="AC144" s="350"/>
      <c r="AD144" s="350"/>
      <c r="AE144" s="350"/>
      <c r="AF144" s="360">
        <f t="shared" si="24"/>
        <v>0</v>
      </c>
      <c r="AG144" s="360">
        <f t="shared" si="25"/>
        <v>0</v>
      </c>
      <c r="AH144" s="360">
        <f t="shared" si="26"/>
        <v>0</v>
      </c>
      <c r="AI144" s="359"/>
      <c r="AJ144" s="359"/>
      <c r="AK144" s="359"/>
      <c r="AL144" s="359" t="str">
        <f t="shared" si="22"/>
        <v>Déficit en G6PD : médicaments à éviter et contre-indiqués</v>
      </c>
      <c r="AM144" s="360">
        <f t="shared" si="23"/>
        <v>0</v>
      </c>
      <c r="AN144" s="359">
        <f t="shared" si="27"/>
        <v>1</v>
      </c>
      <c r="AO144" s="360" t="b">
        <f t="shared" si="28"/>
        <v>0</v>
      </c>
    </row>
    <row r="145" spans="1:41" s="360" customFormat="1" outlineLevel="1" x14ac:dyDescent="0.25">
      <c r="A145" s="361" t="s">
        <v>250</v>
      </c>
      <c r="B145" s="347"/>
      <c r="C145" s="347"/>
      <c r="D145" s="347"/>
      <c r="E145" s="347"/>
      <c r="F145" s="347"/>
      <c r="G145" s="347"/>
      <c r="H145" s="347"/>
      <c r="I145" s="347"/>
      <c r="J145" s="348"/>
      <c r="K145" s="348"/>
      <c r="L145" s="348"/>
      <c r="M145" s="348"/>
      <c r="N145" s="348"/>
      <c r="O145" s="348"/>
      <c r="P145" s="348"/>
      <c r="Q145" s="348"/>
      <c r="R145" s="348"/>
      <c r="S145" s="348"/>
      <c r="T145" s="348"/>
      <c r="U145" s="348"/>
      <c r="V145" s="348"/>
      <c r="W145" s="348"/>
      <c r="X145" s="348"/>
      <c r="Y145" s="348"/>
      <c r="Z145" s="348"/>
      <c r="AA145" s="348"/>
      <c r="AB145" s="348"/>
      <c r="AC145" s="348"/>
      <c r="AD145" s="348"/>
      <c r="AE145" s="348"/>
      <c r="AF145" s="360">
        <f t="shared" si="24"/>
        <v>0</v>
      </c>
      <c r="AG145" s="360">
        <f t="shared" si="25"/>
        <v>0</v>
      </c>
      <c r="AH145" s="360">
        <f t="shared" si="26"/>
        <v>0</v>
      </c>
      <c r="AI145" s="359"/>
      <c r="AJ145" s="359"/>
      <c r="AK145" s="359"/>
      <c r="AL145" s="359" t="str">
        <f t="shared" si="22"/>
        <v>Diabète : médicaments modifiant la glycémie</v>
      </c>
      <c r="AM145" s="360">
        <f t="shared" si="23"/>
        <v>0</v>
      </c>
      <c r="AN145" s="359">
        <f t="shared" si="27"/>
        <v>1</v>
      </c>
      <c r="AO145" s="360" t="b">
        <f t="shared" si="28"/>
        <v>0</v>
      </c>
    </row>
    <row r="146" spans="1:41" s="360" customFormat="1" outlineLevel="1" x14ac:dyDescent="0.25">
      <c r="A146" s="362" t="s">
        <v>251</v>
      </c>
      <c r="B146" s="349"/>
      <c r="C146" s="349"/>
      <c r="D146" s="349"/>
      <c r="E146" s="349"/>
      <c r="F146" s="349"/>
      <c r="G146" s="349"/>
      <c r="H146" s="349"/>
      <c r="I146" s="349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0"/>
      <c r="AD146" s="350"/>
      <c r="AE146" s="350"/>
      <c r="AF146" s="360">
        <f t="shared" si="24"/>
        <v>0</v>
      </c>
      <c r="AG146" s="360">
        <f t="shared" si="25"/>
        <v>0</v>
      </c>
      <c r="AH146" s="360">
        <f t="shared" si="26"/>
        <v>0</v>
      </c>
      <c r="AI146" s="359"/>
      <c r="AJ146" s="359"/>
      <c r="AK146" s="359"/>
      <c r="AL146" s="359" t="str">
        <f t="shared" si="22"/>
        <v>Diabète et metformine : suspendre si situation instable</v>
      </c>
      <c r="AM146" s="360">
        <f t="shared" si="23"/>
        <v>0</v>
      </c>
      <c r="AN146" s="359">
        <f t="shared" si="27"/>
        <v>1</v>
      </c>
      <c r="AO146" s="360" t="b">
        <f t="shared" si="28"/>
        <v>0</v>
      </c>
    </row>
    <row r="147" spans="1:41" s="360" customFormat="1" outlineLevel="1" x14ac:dyDescent="0.25">
      <c r="A147" s="361" t="s">
        <v>252</v>
      </c>
      <c r="B147" s="347"/>
      <c r="C147" s="347"/>
      <c r="D147" s="347"/>
      <c r="E147" s="347"/>
      <c r="F147" s="347"/>
      <c r="G147" s="347"/>
      <c r="H147" s="347"/>
      <c r="I147" s="347"/>
      <c r="J147" s="348"/>
      <c r="K147" s="348"/>
      <c r="L147" s="348"/>
      <c r="M147" s="348"/>
      <c r="N147" s="348"/>
      <c r="O147" s="348"/>
      <c r="P147" s="348"/>
      <c r="Q147" s="348"/>
      <c r="R147" s="348"/>
      <c r="S147" s="348"/>
      <c r="T147" s="348"/>
      <c r="U147" s="348"/>
      <c r="V147" s="348"/>
      <c r="W147" s="348"/>
      <c r="X147" s="348"/>
      <c r="Y147" s="348"/>
      <c r="Z147" s="348"/>
      <c r="AA147" s="348"/>
      <c r="AB147" s="348"/>
      <c r="AC147" s="348"/>
      <c r="AD147" s="348"/>
      <c r="AE147" s="348"/>
      <c r="AF147" s="360">
        <f t="shared" si="24"/>
        <v>0</v>
      </c>
      <c r="AG147" s="360">
        <f t="shared" si="25"/>
        <v>0</v>
      </c>
      <c r="AH147" s="360">
        <f t="shared" si="26"/>
        <v>0</v>
      </c>
      <c r="AI147" s="359"/>
      <c r="AJ147" s="359"/>
      <c r="AK147" s="359"/>
      <c r="AL147" s="359" t="str">
        <f t="shared" si="22"/>
        <v>Diarrhées sans investigation : éviter ralentisseurs du transit</v>
      </c>
      <c r="AM147" s="360">
        <f t="shared" si="23"/>
        <v>0</v>
      </c>
      <c r="AN147" s="359">
        <f t="shared" si="27"/>
        <v>1</v>
      </c>
      <c r="AO147" s="360" t="b">
        <f t="shared" si="28"/>
        <v>0</v>
      </c>
    </row>
    <row r="148" spans="1:41" s="360" customFormat="1" outlineLevel="1" x14ac:dyDescent="0.25">
      <c r="A148" s="362" t="s">
        <v>253</v>
      </c>
      <c r="B148" s="349"/>
      <c r="C148" s="349"/>
      <c r="D148" s="349"/>
      <c r="E148" s="349"/>
      <c r="F148" s="349"/>
      <c r="G148" s="349"/>
      <c r="H148" s="349"/>
      <c r="I148" s="349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  <c r="AA148" s="350"/>
      <c r="AB148" s="350"/>
      <c r="AC148" s="350"/>
      <c r="AD148" s="350"/>
      <c r="AE148" s="350"/>
      <c r="AF148" s="360">
        <f t="shared" si="24"/>
        <v>0</v>
      </c>
      <c r="AG148" s="360">
        <f t="shared" si="25"/>
        <v>0</v>
      </c>
      <c r="AH148" s="360">
        <f t="shared" si="26"/>
        <v>0</v>
      </c>
      <c r="AI148" s="359"/>
      <c r="AJ148" s="359"/>
      <c r="AK148" s="359"/>
      <c r="AL148" s="359" t="str">
        <f t="shared" si="22"/>
        <v>Dyslipidémie : éviter association statines et fibrates</v>
      </c>
      <c r="AM148" s="360">
        <f t="shared" si="23"/>
        <v>0</v>
      </c>
      <c r="AN148" s="359">
        <f t="shared" si="27"/>
        <v>1</v>
      </c>
      <c r="AO148" s="360" t="b">
        <f t="shared" si="28"/>
        <v>0</v>
      </c>
    </row>
    <row r="149" spans="1:41" s="360" customFormat="1" outlineLevel="1" x14ac:dyDescent="0.25">
      <c r="A149" s="361" t="s">
        <v>254</v>
      </c>
      <c r="B149" s="347"/>
      <c r="C149" s="347"/>
      <c r="D149" s="347"/>
      <c r="E149" s="347"/>
      <c r="F149" s="347"/>
      <c r="G149" s="347"/>
      <c r="H149" s="347"/>
      <c r="I149" s="347"/>
      <c r="J149" s="348"/>
      <c r="K149" s="348"/>
      <c r="L149" s="348"/>
      <c r="M149" s="348"/>
      <c r="N149" s="348"/>
      <c r="O149" s="348"/>
      <c r="P149" s="348"/>
      <c r="Q149" s="348"/>
      <c r="R149" s="348"/>
      <c r="S149" s="34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48"/>
      <c r="AF149" s="360">
        <f t="shared" si="24"/>
        <v>0</v>
      </c>
      <c r="AG149" s="360">
        <f t="shared" si="25"/>
        <v>0</v>
      </c>
      <c r="AH149" s="360">
        <f t="shared" si="26"/>
        <v>0</v>
      </c>
      <c r="AI149" s="359"/>
      <c r="AJ149" s="359"/>
      <c r="AK149" s="359"/>
      <c r="AL149" s="359" t="str">
        <f t="shared" si="22"/>
        <v>Epilepsie : médicaments à éviter</v>
      </c>
      <c r="AM149" s="360">
        <f t="shared" si="23"/>
        <v>0</v>
      </c>
      <c r="AN149" s="359">
        <f t="shared" si="27"/>
        <v>1</v>
      </c>
      <c r="AO149" s="360" t="b">
        <f t="shared" si="28"/>
        <v>0</v>
      </c>
    </row>
    <row r="150" spans="1:41" s="360" customFormat="1" outlineLevel="1" x14ac:dyDescent="0.25">
      <c r="A150" s="362" t="s">
        <v>255</v>
      </c>
      <c r="B150" s="349"/>
      <c r="C150" s="349"/>
      <c r="D150" s="349"/>
      <c r="E150" s="349"/>
      <c r="F150" s="349"/>
      <c r="G150" s="349"/>
      <c r="H150" s="349"/>
      <c r="I150" s="349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0"/>
      <c r="AD150" s="350"/>
      <c r="AE150" s="350"/>
      <c r="AF150" s="360">
        <f t="shared" si="24"/>
        <v>0</v>
      </c>
      <c r="AG150" s="360">
        <f t="shared" si="25"/>
        <v>0</v>
      </c>
      <c r="AH150" s="360">
        <f t="shared" si="26"/>
        <v>0</v>
      </c>
      <c r="AI150" s="359"/>
      <c r="AJ150" s="359"/>
      <c r="AK150" s="359"/>
      <c r="AL150" s="359" t="str">
        <f t="shared" si="22"/>
        <v>Glaucome aigu par fermeture de l'angle : médicaments à éviter</v>
      </c>
      <c r="AM150" s="360">
        <f t="shared" si="23"/>
        <v>0</v>
      </c>
      <c r="AN150" s="359">
        <f t="shared" si="27"/>
        <v>1</v>
      </c>
      <c r="AO150" s="360" t="b">
        <f t="shared" si="28"/>
        <v>0</v>
      </c>
    </row>
    <row r="151" spans="1:41" s="360" customFormat="1" outlineLevel="1" x14ac:dyDescent="0.25">
      <c r="A151" s="361" t="s">
        <v>256</v>
      </c>
      <c r="B151" s="347"/>
      <c r="C151" s="347"/>
      <c r="D151" s="347"/>
      <c r="E151" s="347"/>
      <c r="F151" s="347"/>
      <c r="G151" s="347"/>
      <c r="H151" s="347"/>
      <c r="I151" s="347"/>
      <c r="J151" s="348"/>
      <c r="K151" s="348"/>
      <c r="L151" s="348"/>
      <c r="M151" s="348"/>
      <c r="N151" s="348"/>
      <c r="O151" s="348"/>
      <c r="P151" s="348"/>
      <c r="Q151" s="348"/>
      <c r="R151" s="348"/>
      <c r="S151" s="348"/>
      <c r="T151" s="348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60">
        <f t="shared" si="24"/>
        <v>0</v>
      </c>
      <c r="AG151" s="360">
        <f t="shared" si="25"/>
        <v>0</v>
      </c>
      <c r="AH151" s="360">
        <f t="shared" si="26"/>
        <v>0</v>
      </c>
      <c r="AI151" s="359"/>
      <c r="AJ151" s="359"/>
      <c r="AK151" s="359"/>
      <c r="AL151" s="359" t="str">
        <f t="shared" si="22"/>
        <v>Goutte : médicaments à éviter</v>
      </c>
      <c r="AM151" s="360">
        <f t="shared" si="23"/>
        <v>0</v>
      </c>
      <c r="AN151" s="359">
        <f t="shared" si="27"/>
        <v>1</v>
      </c>
      <c r="AO151" s="360" t="b">
        <f t="shared" si="28"/>
        <v>0</v>
      </c>
    </row>
    <row r="152" spans="1:41" s="360" customFormat="1" outlineLevel="1" x14ac:dyDescent="0.25">
      <c r="A152" s="362" t="s">
        <v>257</v>
      </c>
      <c r="B152" s="349"/>
      <c r="C152" s="349"/>
      <c r="D152" s="349"/>
      <c r="E152" s="349"/>
      <c r="F152" s="349"/>
      <c r="G152" s="349"/>
      <c r="H152" s="349"/>
      <c r="I152" s="349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60">
        <f t="shared" si="24"/>
        <v>0</v>
      </c>
      <c r="AG152" s="360">
        <f t="shared" si="25"/>
        <v>0</v>
      </c>
      <c r="AH152" s="360">
        <f t="shared" si="26"/>
        <v>0</v>
      </c>
      <c r="AI152" s="359"/>
      <c r="AJ152" s="359"/>
      <c r="AK152" s="359"/>
      <c r="AL152" s="359" t="str">
        <f t="shared" si="22"/>
        <v>HBP : médicament à éviter</v>
      </c>
      <c r="AM152" s="360">
        <f t="shared" si="23"/>
        <v>0</v>
      </c>
      <c r="AN152" s="359">
        <f t="shared" si="27"/>
        <v>1</v>
      </c>
      <c r="AO152" s="360" t="b">
        <f t="shared" si="28"/>
        <v>0</v>
      </c>
    </row>
    <row r="153" spans="1:41" s="360" customFormat="1" outlineLevel="1" x14ac:dyDescent="0.25">
      <c r="A153" s="361" t="s">
        <v>258</v>
      </c>
      <c r="B153" s="347"/>
      <c r="C153" s="347"/>
      <c r="D153" s="347"/>
      <c r="E153" s="347"/>
      <c r="F153" s="347"/>
      <c r="G153" s="347"/>
      <c r="H153" s="347"/>
      <c r="I153" s="347"/>
      <c r="J153" s="348"/>
      <c r="K153" s="348"/>
      <c r="L153" s="348"/>
      <c r="M153" s="348"/>
      <c r="N153" s="348"/>
      <c r="O153" s="348"/>
      <c r="P153" s="348"/>
      <c r="Q153" s="348"/>
      <c r="R153" s="348"/>
      <c r="S153" s="348"/>
      <c r="T153" s="348"/>
      <c r="U153" s="348"/>
      <c r="V153" s="348"/>
      <c r="W153" s="348"/>
      <c r="X153" s="348"/>
      <c r="Y153" s="348"/>
      <c r="Z153" s="348"/>
      <c r="AA153" s="348"/>
      <c r="AB153" s="348"/>
      <c r="AC153" s="348"/>
      <c r="AD153" s="348"/>
      <c r="AE153" s="348"/>
      <c r="AF153" s="360">
        <f t="shared" si="24"/>
        <v>0</v>
      </c>
      <c r="AG153" s="360">
        <f t="shared" si="25"/>
        <v>0</v>
      </c>
      <c r="AH153" s="360">
        <f t="shared" si="26"/>
        <v>0</v>
      </c>
      <c r="AI153" s="359"/>
      <c r="AJ153" s="359"/>
      <c r="AK153" s="359"/>
      <c r="AL153" s="359" t="str">
        <f t="shared" si="22"/>
        <v>HTA : éviter diurétique de l'anse en 1ère intention</v>
      </c>
      <c r="AM153" s="360">
        <f t="shared" si="23"/>
        <v>0</v>
      </c>
      <c r="AN153" s="359">
        <f t="shared" si="27"/>
        <v>1</v>
      </c>
      <c r="AO153" s="360" t="b">
        <f t="shared" si="28"/>
        <v>0</v>
      </c>
    </row>
    <row r="154" spans="1:41" s="360" customFormat="1" outlineLevel="1" x14ac:dyDescent="0.25">
      <c r="A154" s="362" t="s">
        <v>259</v>
      </c>
      <c r="B154" s="349"/>
      <c r="C154" s="349"/>
      <c r="D154" s="349"/>
      <c r="E154" s="349"/>
      <c r="F154" s="349"/>
      <c r="G154" s="349"/>
      <c r="H154" s="349"/>
      <c r="I154" s="349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0"/>
      <c r="AD154" s="350"/>
      <c r="AE154" s="350"/>
      <c r="AF154" s="360">
        <f t="shared" si="24"/>
        <v>0</v>
      </c>
      <c r="AG154" s="360">
        <f t="shared" si="25"/>
        <v>0</v>
      </c>
      <c r="AH154" s="360">
        <f t="shared" si="26"/>
        <v>0</v>
      </c>
      <c r="AI154" s="359"/>
      <c r="AJ154" s="359"/>
      <c r="AK154" s="359"/>
      <c r="AL154" s="359" t="str">
        <f t="shared" si="22"/>
        <v>HTA : médicaments à éviter</v>
      </c>
      <c r="AM154" s="360">
        <f t="shared" si="23"/>
        <v>0</v>
      </c>
      <c r="AN154" s="359">
        <f t="shared" si="27"/>
        <v>1</v>
      </c>
      <c r="AO154" s="360" t="b">
        <f t="shared" si="28"/>
        <v>0</v>
      </c>
    </row>
    <row r="155" spans="1:41" s="360" customFormat="1" outlineLevel="1" x14ac:dyDescent="0.25">
      <c r="A155" s="361" t="s">
        <v>260</v>
      </c>
      <c r="B155" s="347"/>
      <c r="C155" s="347"/>
      <c r="D155" s="347"/>
      <c r="E155" s="347"/>
      <c r="F155" s="347"/>
      <c r="G155" s="347"/>
      <c r="H155" s="347"/>
      <c r="I155" s="347"/>
      <c r="J155" s="348"/>
      <c r="K155" s="348"/>
      <c r="L155" s="348"/>
      <c r="M155" s="348"/>
      <c r="N155" s="348"/>
      <c r="O155" s="348"/>
      <c r="P155" s="348"/>
      <c r="Q155" s="348"/>
      <c r="R155" s="348"/>
      <c r="S155" s="348"/>
      <c r="T155" s="348"/>
      <c r="U155" s="348"/>
      <c r="V155" s="348"/>
      <c r="W155" s="348"/>
      <c r="X155" s="348"/>
      <c r="Y155" s="348"/>
      <c r="Z155" s="348"/>
      <c r="AA155" s="348"/>
      <c r="AB155" s="348"/>
      <c r="AC155" s="348"/>
      <c r="AD155" s="348"/>
      <c r="AE155" s="348"/>
      <c r="AF155" s="360">
        <f t="shared" si="24"/>
        <v>0</v>
      </c>
      <c r="AG155" s="360">
        <f t="shared" si="25"/>
        <v>0</v>
      </c>
      <c r="AH155" s="360">
        <f t="shared" si="26"/>
        <v>0</v>
      </c>
      <c r="AI155" s="359"/>
      <c r="AJ155" s="359"/>
      <c r="AK155" s="359"/>
      <c r="AL155" s="359" t="str">
        <f t="shared" si="22"/>
        <v>Hypothyroïdie : levothyroxine et voie orale indisponible</v>
      </c>
      <c r="AM155" s="360">
        <f t="shared" si="23"/>
        <v>0</v>
      </c>
      <c r="AN155" s="359">
        <f t="shared" si="27"/>
        <v>1</v>
      </c>
      <c r="AO155" s="360" t="b">
        <f t="shared" si="28"/>
        <v>0</v>
      </c>
    </row>
    <row r="156" spans="1:41" s="360" customFormat="1" outlineLevel="1" x14ac:dyDescent="0.25">
      <c r="A156" s="362" t="s">
        <v>261</v>
      </c>
      <c r="B156" s="349"/>
      <c r="C156" s="349"/>
      <c r="D156" s="349"/>
      <c r="E156" s="349"/>
      <c r="F156" s="349"/>
      <c r="G156" s="349"/>
      <c r="H156" s="349"/>
      <c r="I156" s="349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  <c r="AA156" s="350"/>
      <c r="AB156" s="350"/>
      <c r="AC156" s="350"/>
      <c r="AD156" s="350"/>
      <c r="AE156" s="350"/>
      <c r="AF156" s="360">
        <f t="shared" si="24"/>
        <v>0</v>
      </c>
      <c r="AG156" s="360">
        <f t="shared" si="25"/>
        <v>0</v>
      </c>
      <c r="AH156" s="360">
        <f t="shared" si="26"/>
        <v>0</v>
      </c>
      <c r="AI156" s="359"/>
      <c r="AJ156" s="359"/>
      <c r="AK156" s="359"/>
      <c r="AL156" s="359" t="str">
        <f t="shared" si="22"/>
        <v>IH / cirrhose : éviter médicaments hépatotoxiques ou à élimination hépatique</v>
      </c>
      <c r="AM156" s="360">
        <f t="shared" si="23"/>
        <v>0</v>
      </c>
      <c r="AN156" s="359">
        <f t="shared" si="27"/>
        <v>1</v>
      </c>
      <c r="AO156" s="360" t="b">
        <f t="shared" si="28"/>
        <v>0</v>
      </c>
    </row>
    <row r="157" spans="1:41" s="360" customFormat="1" outlineLevel="1" x14ac:dyDescent="0.25">
      <c r="A157" s="361" t="s">
        <v>262</v>
      </c>
      <c r="B157" s="347"/>
      <c r="C157" s="347"/>
      <c r="D157" s="347"/>
      <c r="E157" s="347"/>
      <c r="F157" s="347"/>
      <c r="G157" s="347"/>
      <c r="H157" s="347"/>
      <c r="I157" s="347"/>
      <c r="J157" s="348"/>
      <c r="K157" s="348"/>
      <c r="L157" s="348"/>
      <c r="M157" s="348"/>
      <c r="N157" s="348"/>
      <c r="O157" s="348"/>
      <c r="P157" s="348"/>
      <c r="Q157" s="348"/>
      <c r="R157" s="348"/>
      <c r="S157" s="348"/>
      <c r="T157" s="348"/>
      <c r="U157" s="348"/>
      <c r="V157" s="348"/>
      <c r="W157" s="348"/>
      <c r="X157" s="348"/>
      <c r="Y157" s="348"/>
      <c r="Z157" s="348"/>
      <c r="AA157" s="348"/>
      <c r="AB157" s="348"/>
      <c r="AC157" s="348"/>
      <c r="AD157" s="348"/>
      <c r="AE157" s="348"/>
      <c r="AF157" s="360">
        <f t="shared" si="24"/>
        <v>0</v>
      </c>
      <c r="AG157" s="360">
        <f t="shared" si="25"/>
        <v>0</v>
      </c>
      <c r="AH157" s="360">
        <f t="shared" si="26"/>
        <v>0</v>
      </c>
      <c r="AI157" s="359"/>
      <c r="AJ157" s="359"/>
      <c r="AK157" s="359"/>
      <c r="AL157" s="359" t="str">
        <f t="shared" si="22"/>
        <v>Indications non justifiées** des IPP</v>
      </c>
      <c r="AM157" s="360">
        <f t="shared" si="23"/>
        <v>0</v>
      </c>
      <c r="AN157" s="359">
        <f t="shared" si="27"/>
        <v>1</v>
      </c>
      <c r="AO157" s="360" t="b">
        <f t="shared" si="28"/>
        <v>0</v>
      </c>
    </row>
    <row r="158" spans="1:41" s="360" customFormat="1" outlineLevel="1" x14ac:dyDescent="0.25">
      <c r="A158" s="362" t="s">
        <v>263</v>
      </c>
      <c r="B158" s="349"/>
      <c r="C158" s="349"/>
      <c r="D158" s="349"/>
      <c r="E158" s="349"/>
      <c r="F158" s="349"/>
      <c r="G158" s="349"/>
      <c r="H158" s="349"/>
      <c r="I158" s="349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  <c r="AC158" s="350"/>
      <c r="AD158" s="350"/>
      <c r="AE158" s="350"/>
      <c r="AF158" s="360">
        <f t="shared" si="24"/>
        <v>0</v>
      </c>
      <c r="AG158" s="360">
        <f t="shared" si="25"/>
        <v>0</v>
      </c>
      <c r="AH158" s="360">
        <f t="shared" si="26"/>
        <v>0</v>
      </c>
      <c r="AI158" s="359"/>
      <c r="AJ158" s="359"/>
      <c r="AK158" s="359"/>
      <c r="AL158" s="359" t="str">
        <f t="shared" si="22"/>
        <v>Insuffisance cardiaque : médicaments à éviter</v>
      </c>
      <c r="AM158" s="360">
        <f t="shared" si="23"/>
        <v>0</v>
      </c>
      <c r="AN158" s="359">
        <f t="shared" si="27"/>
        <v>1</v>
      </c>
      <c r="AO158" s="360" t="b">
        <f t="shared" si="28"/>
        <v>0</v>
      </c>
    </row>
    <row r="159" spans="1:41" s="360" customFormat="1" outlineLevel="1" x14ac:dyDescent="0.25">
      <c r="A159" s="361" t="s">
        <v>264</v>
      </c>
      <c r="B159" s="347"/>
      <c r="C159" s="347"/>
      <c r="D159" s="347"/>
      <c r="E159" s="347"/>
      <c r="F159" s="347"/>
      <c r="G159" s="347"/>
      <c r="H159" s="347"/>
      <c r="I159" s="347"/>
      <c r="J159" s="348"/>
      <c r="K159" s="348"/>
      <c r="L159" s="348"/>
      <c r="M159" s="348"/>
      <c r="N159" s="348"/>
      <c r="O159" s="348"/>
      <c r="P159" s="348"/>
      <c r="Q159" s="348"/>
      <c r="R159" s="348"/>
      <c r="S159" s="348"/>
      <c r="T159" s="348"/>
      <c r="U159" s="348"/>
      <c r="V159" s="348"/>
      <c r="W159" s="348"/>
      <c r="X159" s="348"/>
      <c r="Y159" s="348"/>
      <c r="Z159" s="348"/>
      <c r="AA159" s="348"/>
      <c r="AB159" s="348"/>
      <c r="AC159" s="348"/>
      <c r="AD159" s="348"/>
      <c r="AE159" s="348"/>
      <c r="AF159" s="360">
        <f t="shared" si="24"/>
        <v>0</v>
      </c>
      <c r="AG159" s="360">
        <f t="shared" si="25"/>
        <v>0</v>
      </c>
      <c r="AH159" s="360">
        <f t="shared" si="26"/>
        <v>0</v>
      </c>
      <c r="AI159" s="359"/>
      <c r="AJ159" s="359"/>
      <c r="AK159" s="359"/>
      <c r="AL159" s="359" t="str">
        <f t="shared" si="22"/>
        <v>IPP : réévaluer durée et posologie d'un traitement empirique</v>
      </c>
      <c r="AM159" s="360">
        <f t="shared" si="23"/>
        <v>0</v>
      </c>
      <c r="AN159" s="359">
        <f t="shared" si="27"/>
        <v>1</v>
      </c>
      <c r="AO159" s="360" t="b">
        <f t="shared" si="28"/>
        <v>0</v>
      </c>
    </row>
    <row r="160" spans="1:41" s="360" customFormat="1" outlineLevel="1" x14ac:dyDescent="0.25">
      <c r="A160" s="362" t="s">
        <v>265</v>
      </c>
      <c r="B160" s="349"/>
      <c r="C160" s="349"/>
      <c r="D160" s="349"/>
      <c r="E160" s="349"/>
      <c r="F160" s="349"/>
      <c r="G160" s="349"/>
      <c r="H160" s="349"/>
      <c r="I160" s="349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50"/>
      <c r="AC160" s="350"/>
      <c r="AD160" s="350"/>
      <c r="AE160" s="350"/>
      <c r="AF160" s="360">
        <f t="shared" si="24"/>
        <v>0</v>
      </c>
      <c r="AG160" s="360">
        <f t="shared" si="25"/>
        <v>0</v>
      </c>
      <c r="AH160" s="360">
        <f t="shared" si="26"/>
        <v>0</v>
      </c>
      <c r="AI160" s="359"/>
      <c r="AJ160" s="359"/>
      <c r="AK160" s="359"/>
      <c r="AL160" s="359" t="str">
        <f t="shared" si="22"/>
        <v>IR : éviter ou adapter médicaments néphrotoxiques ou excrétés par le rein</v>
      </c>
      <c r="AM160" s="360">
        <f t="shared" si="23"/>
        <v>0</v>
      </c>
      <c r="AN160" s="359">
        <f t="shared" si="27"/>
        <v>1</v>
      </c>
      <c r="AO160" s="360" t="b">
        <f t="shared" si="28"/>
        <v>0</v>
      </c>
    </row>
    <row r="161" spans="1:41" s="360" customFormat="1" outlineLevel="1" x14ac:dyDescent="0.25">
      <c r="A161" s="361" t="s">
        <v>266</v>
      </c>
      <c r="B161" s="347"/>
      <c r="C161" s="347"/>
      <c r="D161" s="347"/>
      <c r="E161" s="347"/>
      <c r="F161" s="347"/>
      <c r="G161" s="347"/>
      <c r="H161" s="347"/>
      <c r="I161" s="347"/>
      <c r="J161" s="348"/>
      <c r="K161" s="348"/>
      <c r="L161" s="348"/>
      <c r="M161" s="348"/>
      <c r="N161" s="348"/>
      <c r="O161" s="348"/>
      <c r="P161" s="348"/>
      <c r="Q161" s="348"/>
      <c r="R161" s="348"/>
      <c r="S161" s="348"/>
      <c r="T161" s="348"/>
      <c r="U161" s="348"/>
      <c r="V161" s="348"/>
      <c r="W161" s="348"/>
      <c r="X161" s="348"/>
      <c r="Y161" s="348"/>
      <c r="Z161" s="348"/>
      <c r="AA161" s="348"/>
      <c r="AB161" s="348"/>
      <c r="AC161" s="348"/>
      <c r="AD161" s="348"/>
      <c r="AE161" s="348"/>
      <c r="AF161" s="360">
        <f t="shared" si="24"/>
        <v>0</v>
      </c>
      <c r="AG161" s="360">
        <f t="shared" si="25"/>
        <v>0</v>
      </c>
      <c r="AH161" s="360">
        <f t="shared" si="26"/>
        <v>0</v>
      </c>
      <c r="AI161" s="359"/>
      <c r="AJ161" s="359"/>
      <c r="AK161" s="359"/>
      <c r="AL161" s="359" t="str">
        <f t="shared" si="22"/>
        <v>Maladie de Parkinson et antinauséeux : privilégier la dompéridone</v>
      </c>
      <c r="AM161" s="360">
        <f t="shared" si="23"/>
        <v>0</v>
      </c>
      <c r="AN161" s="359">
        <f t="shared" si="27"/>
        <v>1</v>
      </c>
      <c r="AO161" s="360" t="b">
        <f t="shared" si="28"/>
        <v>0</v>
      </c>
    </row>
    <row r="162" spans="1:41" s="360" customFormat="1" outlineLevel="1" x14ac:dyDescent="0.25">
      <c r="A162" s="362" t="s">
        <v>267</v>
      </c>
      <c r="B162" s="349"/>
      <c r="C162" s="349"/>
      <c r="D162" s="349"/>
      <c r="E162" s="349"/>
      <c r="F162" s="349"/>
      <c r="G162" s="349"/>
      <c r="H162" s="349"/>
      <c r="I162" s="349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60">
        <f t="shared" si="24"/>
        <v>0</v>
      </c>
      <c r="AG162" s="360">
        <f t="shared" si="25"/>
        <v>0</v>
      </c>
      <c r="AH162" s="360">
        <f t="shared" si="26"/>
        <v>0</v>
      </c>
      <c r="AI162" s="359"/>
      <c r="AJ162" s="359"/>
      <c r="AK162" s="359"/>
      <c r="AL162" s="359" t="str">
        <f t="shared" si="22"/>
        <v>Polyarthrite rhumatoïde : éviter les corticostéroïdes au long cours</v>
      </c>
      <c r="AM162" s="360">
        <f t="shared" si="23"/>
        <v>0</v>
      </c>
      <c r="AN162" s="359">
        <f t="shared" si="27"/>
        <v>1</v>
      </c>
      <c r="AO162" s="360" t="b">
        <f t="shared" si="28"/>
        <v>0</v>
      </c>
    </row>
    <row r="163" spans="1:41" s="360" customFormat="1" outlineLevel="1" x14ac:dyDescent="0.25">
      <c r="A163" s="361" t="s">
        <v>268</v>
      </c>
      <c r="B163" s="347"/>
      <c r="C163" s="347"/>
      <c r="D163" s="347"/>
      <c r="E163" s="347"/>
      <c r="F163" s="347"/>
      <c r="G163" s="347"/>
      <c r="H163" s="347"/>
      <c r="I163" s="347"/>
      <c r="J163" s="348"/>
      <c r="K163" s="348"/>
      <c r="L163" s="348"/>
      <c r="M163" s="348"/>
      <c r="N163" s="348"/>
      <c r="O163" s="348"/>
      <c r="P163" s="348"/>
      <c r="Q163" s="348"/>
      <c r="R163" s="348"/>
      <c r="S163" s="348"/>
      <c r="T163" s="348"/>
      <c r="U163" s="348"/>
      <c r="V163" s="348"/>
      <c r="W163" s="348"/>
      <c r="X163" s="348"/>
      <c r="Y163" s="348"/>
      <c r="Z163" s="348"/>
      <c r="AA163" s="348"/>
      <c r="AB163" s="348"/>
      <c r="AC163" s="348"/>
      <c r="AD163" s="348"/>
      <c r="AE163" s="348"/>
      <c r="AF163" s="360">
        <f t="shared" si="24"/>
        <v>0</v>
      </c>
      <c r="AG163" s="360">
        <f t="shared" si="25"/>
        <v>0</v>
      </c>
      <c r="AH163" s="360">
        <f t="shared" si="26"/>
        <v>0</v>
      </c>
      <c r="AI163" s="359"/>
      <c r="AJ163" s="359"/>
      <c r="AK163" s="359"/>
      <c r="AL163" s="359" t="str">
        <f t="shared" si="22"/>
        <v>Psychotropes : éviter l'association de deux psychotropes de même classe thérapeutique</v>
      </c>
      <c r="AM163" s="360">
        <f t="shared" si="23"/>
        <v>0</v>
      </c>
      <c r="AN163" s="359">
        <f t="shared" si="27"/>
        <v>1</v>
      </c>
      <c r="AO163" s="360" t="b">
        <f t="shared" si="28"/>
        <v>0</v>
      </c>
    </row>
    <row r="164" spans="1:41" s="360" customFormat="1" outlineLevel="1" x14ac:dyDescent="0.25">
      <c r="A164" s="362" t="s">
        <v>269</v>
      </c>
      <c r="B164" s="349"/>
      <c r="C164" s="349"/>
      <c r="D164" s="349"/>
      <c r="E164" s="349"/>
      <c r="F164" s="349"/>
      <c r="G164" s="349"/>
      <c r="H164" s="349"/>
      <c r="I164" s="349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  <c r="AC164" s="350"/>
      <c r="AD164" s="350"/>
      <c r="AE164" s="350"/>
      <c r="AF164" s="360">
        <f t="shared" si="24"/>
        <v>0</v>
      </c>
      <c r="AG164" s="360">
        <f t="shared" si="25"/>
        <v>0</v>
      </c>
      <c r="AH164" s="360">
        <f t="shared" si="26"/>
        <v>0</v>
      </c>
      <c r="AI164" s="359"/>
      <c r="AJ164" s="359"/>
      <c r="AK164" s="359"/>
      <c r="AL164" s="359" t="str">
        <f t="shared" si="22"/>
        <v>QT long : médicaments à risque</v>
      </c>
      <c r="AM164" s="360">
        <f t="shared" si="23"/>
        <v>0</v>
      </c>
      <c r="AN164" s="359">
        <f t="shared" si="27"/>
        <v>1</v>
      </c>
      <c r="AO164" s="360" t="b">
        <f t="shared" si="28"/>
        <v>0</v>
      </c>
    </row>
    <row r="165" spans="1:41" s="360" customFormat="1" outlineLevel="1" x14ac:dyDescent="0.25">
      <c r="A165" s="361" t="s">
        <v>270</v>
      </c>
      <c r="B165" s="347"/>
      <c r="C165" s="347"/>
      <c r="D165" s="347"/>
      <c r="E165" s="347"/>
      <c r="F165" s="347"/>
      <c r="G165" s="347"/>
      <c r="H165" s="347"/>
      <c r="I165" s="347"/>
      <c r="J165" s="348"/>
      <c r="K165" s="348"/>
      <c r="L165" s="348"/>
      <c r="M165" s="348"/>
      <c r="N165" s="348"/>
      <c r="O165" s="348"/>
      <c r="P165" s="348"/>
      <c r="Q165" s="348"/>
      <c r="R165" s="348"/>
      <c r="S165" s="348"/>
      <c r="T165" s="348"/>
      <c r="U165" s="348"/>
      <c r="V165" s="348"/>
      <c r="W165" s="348"/>
      <c r="X165" s="348"/>
      <c r="Y165" s="348"/>
      <c r="Z165" s="348"/>
      <c r="AA165" s="348"/>
      <c r="AB165" s="348"/>
      <c r="AC165" s="348"/>
      <c r="AD165" s="348"/>
      <c r="AE165" s="348"/>
      <c r="AF165" s="360">
        <f t="shared" si="24"/>
        <v>0</v>
      </c>
      <c r="AG165" s="360">
        <f t="shared" si="25"/>
        <v>0</v>
      </c>
      <c r="AH165" s="360">
        <f t="shared" si="26"/>
        <v>0</v>
      </c>
      <c r="AI165" s="359"/>
      <c r="AJ165" s="359"/>
      <c r="AK165" s="359"/>
      <c r="AL165" s="359" t="str">
        <f t="shared" si="22"/>
        <v>Risque d'ulcères : IPP introduit avant ou durant l'hospitalisation</v>
      </c>
      <c r="AM165" s="360">
        <f t="shared" si="23"/>
        <v>0</v>
      </c>
      <c r="AN165" s="359">
        <f t="shared" si="27"/>
        <v>1</v>
      </c>
      <c r="AO165" s="360" t="b">
        <f t="shared" si="28"/>
        <v>0</v>
      </c>
    </row>
    <row r="166" spans="1:41" s="360" customFormat="1" outlineLevel="1" x14ac:dyDescent="0.25">
      <c r="A166" s="362" t="s">
        <v>271</v>
      </c>
      <c r="B166" s="349"/>
      <c r="C166" s="349"/>
      <c r="D166" s="349"/>
      <c r="E166" s="349"/>
      <c r="F166" s="349"/>
      <c r="G166" s="349"/>
      <c r="H166" s="349"/>
      <c r="I166" s="349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  <c r="AC166" s="350"/>
      <c r="AD166" s="350"/>
      <c r="AE166" s="350"/>
      <c r="AF166" s="360">
        <f t="shared" si="24"/>
        <v>0</v>
      </c>
      <c r="AG166" s="360">
        <f t="shared" si="25"/>
        <v>0</v>
      </c>
      <c r="AH166" s="360">
        <f t="shared" si="26"/>
        <v>0</v>
      </c>
      <c r="AI166" s="359"/>
      <c r="AJ166" s="359"/>
      <c r="AK166" s="359"/>
      <c r="AL166" s="359" t="str">
        <f t="shared" si="22"/>
        <v>Somnifère : durée et arrêt de traitement</v>
      </c>
      <c r="AM166" s="360">
        <f t="shared" si="23"/>
        <v>0</v>
      </c>
      <c r="AN166" s="359">
        <f t="shared" si="27"/>
        <v>1</v>
      </c>
      <c r="AO166" s="360" t="b">
        <f t="shared" si="28"/>
        <v>0</v>
      </c>
    </row>
    <row r="167" spans="1:41" s="360" customFormat="1" outlineLevel="1" x14ac:dyDescent="0.25">
      <c r="A167" s="361" t="s">
        <v>272</v>
      </c>
      <c r="B167" s="347"/>
      <c r="C167" s="347"/>
      <c r="D167" s="347"/>
      <c r="E167" s="347"/>
      <c r="F167" s="347"/>
      <c r="G167" s="347"/>
      <c r="H167" s="347"/>
      <c r="I167" s="347"/>
      <c r="J167" s="348"/>
      <c r="K167" s="348"/>
      <c r="L167" s="348"/>
      <c r="M167" s="348"/>
      <c r="N167" s="348"/>
      <c r="O167" s="348"/>
      <c r="P167" s="348"/>
      <c r="Q167" s="348"/>
      <c r="R167" s="348"/>
      <c r="S167" s="348"/>
      <c r="T167" s="348"/>
      <c r="U167" s="348"/>
      <c r="V167" s="348"/>
      <c r="W167" s="348"/>
      <c r="X167" s="348"/>
      <c r="Y167" s="348"/>
      <c r="Z167" s="348"/>
      <c r="AA167" s="348"/>
      <c r="AB167" s="348"/>
      <c r="AC167" s="348"/>
      <c r="AD167" s="348"/>
      <c r="AE167" s="348"/>
      <c r="AF167" s="360">
        <f t="shared" si="24"/>
        <v>0</v>
      </c>
      <c r="AG167" s="360">
        <f t="shared" si="25"/>
        <v>0</v>
      </c>
      <c r="AH167" s="360">
        <f t="shared" si="26"/>
        <v>0</v>
      </c>
      <c r="AI167" s="359"/>
      <c r="AJ167" s="359"/>
      <c r="AK167" s="359"/>
      <c r="AL167" s="359" t="str">
        <f t="shared" si="22"/>
        <v>Somnifère à éviter en 1ère intention</v>
      </c>
      <c r="AM167" s="360">
        <f t="shared" si="23"/>
        <v>0</v>
      </c>
      <c r="AN167" s="359">
        <f t="shared" si="27"/>
        <v>1</v>
      </c>
      <c r="AO167" s="360" t="b">
        <f t="shared" si="28"/>
        <v>0</v>
      </c>
    </row>
    <row r="168" spans="1:41" s="360" customFormat="1" outlineLevel="1" x14ac:dyDescent="0.25">
      <c r="A168" s="362" t="s">
        <v>273</v>
      </c>
      <c r="B168" s="349"/>
      <c r="C168" s="349"/>
      <c r="D168" s="349"/>
      <c r="E168" s="349"/>
      <c r="F168" s="349"/>
      <c r="G168" s="349"/>
      <c r="H168" s="349"/>
      <c r="I168" s="349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  <c r="AC168" s="350"/>
      <c r="AD168" s="350"/>
      <c r="AE168" s="350"/>
      <c r="AF168" s="360">
        <f t="shared" si="24"/>
        <v>0</v>
      </c>
      <c r="AG168" s="360">
        <f t="shared" si="25"/>
        <v>0</v>
      </c>
      <c r="AH168" s="360">
        <f t="shared" si="26"/>
        <v>0</v>
      </c>
      <c r="AI168" s="359"/>
      <c r="AJ168" s="359"/>
      <c r="AK168" s="359"/>
      <c r="AL168" s="359" t="str">
        <f t="shared" si="22"/>
        <v>Syndrome extra-pyramidal : médicaments à risque</v>
      </c>
      <c r="AM168" s="360">
        <f t="shared" si="23"/>
        <v>0</v>
      </c>
      <c r="AN168" s="359">
        <f t="shared" si="27"/>
        <v>1</v>
      </c>
      <c r="AO168" s="360" t="b">
        <f t="shared" si="28"/>
        <v>0</v>
      </c>
    </row>
    <row r="169" spans="1:41" s="360" customFormat="1" outlineLevel="1" x14ac:dyDescent="0.25">
      <c r="A169" s="361" t="s">
        <v>274</v>
      </c>
      <c r="B169" s="347"/>
      <c r="C169" s="347"/>
      <c r="D169" s="347"/>
      <c r="E169" s="347"/>
      <c r="F169" s="347"/>
      <c r="G169" s="347"/>
      <c r="H169" s="347"/>
      <c r="I169" s="347"/>
      <c r="J169" s="348"/>
      <c r="K169" s="348"/>
      <c r="L169" s="348"/>
      <c r="M169" s="348"/>
      <c r="N169" s="348"/>
      <c r="O169" s="348"/>
      <c r="P169" s="348"/>
      <c r="Q169" s="348"/>
      <c r="R169" s="348"/>
      <c r="S169" s="348"/>
      <c r="T169" s="348"/>
      <c r="U169" s="348"/>
      <c r="V169" s="348"/>
      <c r="W169" s="348"/>
      <c r="X169" s="348"/>
      <c r="Y169" s="348"/>
      <c r="Z169" s="348"/>
      <c r="AA169" s="348"/>
      <c r="AB169" s="348"/>
      <c r="AC169" s="348"/>
      <c r="AD169" s="348"/>
      <c r="AE169" s="348"/>
      <c r="AF169" s="360">
        <f t="shared" si="24"/>
        <v>0</v>
      </c>
      <c r="AG169" s="360">
        <f t="shared" si="25"/>
        <v>0</v>
      </c>
      <c r="AH169" s="360">
        <f t="shared" si="26"/>
        <v>0</v>
      </c>
      <c r="AI169" s="359"/>
      <c r="AJ169" s="359"/>
      <c r="AK169" s="359"/>
      <c r="AL169" s="359" t="str">
        <f t="shared" si="22"/>
        <v>Traitement préventif de l'endocardite : uniquement chez patients et pour des actes à très hauts risques</v>
      </c>
      <c r="AM169" s="360">
        <f t="shared" si="23"/>
        <v>0</v>
      </c>
      <c r="AN169" s="359">
        <f t="shared" si="27"/>
        <v>1</v>
      </c>
      <c r="AO169" s="360" t="b">
        <f t="shared" si="28"/>
        <v>0</v>
      </c>
    </row>
    <row r="170" spans="1:41" s="360" customFormat="1" outlineLevel="1" x14ac:dyDescent="0.25">
      <c r="A170" s="362" t="s">
        <v>275</v>
      </c>
      <c r="B170" s="349"/>
      <c r="C170" s="349"/>
      <c r="D170" s="349"/>
      <c r="E170" s="349"/>
      <c r="F170" s="349"/>
      <c r="G170" s="349"/>
      <c r="H170" s="349"/>
      <c r="I170" s="349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  <c r="AC170" s="350"/>
      <c r="AD170" s="350"/>
      <c r="AE170" s="350"/>
      <c r="AF170" s="360">
        <f t="shared" si="24"/>
        <v>0</v>
      </c>
      <c r="AG170" s="360">
        <f t="shared" si="25"/>
        <v>0</v>
      </c>
      <c r="AH170" s="360">
        <f t="shared" si="26"/>
        <v>0</v>
      </c>
      <c r="AI170" s="359"/>
      <c r="AJ170" s="359"/>
      <c r="AK170" s="359"/>
      <c r="AL170" s="359" t="str">
        <f t="shared" si="22"/>
        <v>Ulcère gastro-duodénal : médicaments à éviter</v>
      </c>
      <c r="AM170" s="360">
        <f t="shared" si="23"/>
        <v>0</v>
      </c>
      <c r="AN170" s="359">
        <f t="shared" si="27"/>
        <v>1</v>
      </c>
      <c r="AO170" s="360" t="b">
        <f t="shared" si="28"/>
        <v>0</v>
      </c>
    </row>
    <row r="171" spans="1:41" s="360" customFormat="1" outlineLevel="1" x14ac:dyDescent="0.25">
      <c r="A171" s="361" t="s">
        <v>276</v>
      </c>
      <c r="B171" s="347"/>
      <c r="C171" s="347"/>
      <c r="D171" s="347"/>
      <c r="E171" s="347"/>
      <c r="F171" s="347"/>
      <c r="G171" s="347"/>
      <c r="H171" s="347"/>
      <c r="I171" s="347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60">
        <f t="shared" si="24"/>
        <v>0</v>
      </c>
      <c r="AG171" s="360">
        <f t="shared" si="25"/>
        <v>0</v>
      </c>
      <c r="AH171" s="360">
        <f t="shared" si="26"/>
        <v>0</v>
      </c>
      <c r="AI171" s="359"/>
      <c r="AJ171" s="359"/>
      <c r="AK171" s="359"/>
      <c r="AL171" s="359" t="str">
        <f t="shared" si="22"/>
        <v>Vaccination et immunosuppression : éviter les vacccins vivants atténués</v>
      </c>
      <c r="AM171" s="360">
        <f t="shared" si="23"/>
        <v>0</v>
      </c>
      <c r="AN171" s="359">
        <f t="shared" si="27"/>
        <v>1</v>
      </c>
      <c r="AO171" s="360" t="b">
        <f t="shared" si="28"/>
        <v>0</v>
      </c>
    </row>
    <row r="172" spans="1:41" s="360" customFormat="1" ht="88.5" customHeight="1" x14ac:dyDescent="0.25">
      <c r="A172" s="365" t="s">
        <v>82</v>
      </c>
      <c r="B172" s="350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  <c r="AC172" s="350"/>
      <c r="AD172" s="350"/>
      <c r="AE172" s="350"/>
      <c r="AI172" s="359"/>
      <c r="AJ172" s="359"/>
      <c r="AK172" s="359"/>
      <c r="AL172" s="359"/>
      <c r="AN172" s="359"/>
    </row>
    <row r="173" spans="1:41" ht="15.75" hidden="1" customHeight="1" x14ac:dyDescent="0.25">
      <c r="B173" s="108">
        <f>COUNTA(B8:B172)</f>
        <v>0</v>
      </c>
      <c r="C173" s="108">
        <f t="shared" ref="C173:AE173" si="29">COUNTA(C8:C172)</f>
        <v>0</v>
      </c>
      <c r="D173" s="108">
        <f t="shared" si="29"/>
        <v>0</v>
      </c>
      <c r="E173" s="108">
        <f t="shared" si="29"/>
        <v>0</v>
      </c>
      <c r="F173" s="108">
        <f t="shared" si="29"/>
        <v>0</v>
      </c>
      <c r="G173" s="108">
        <f t="shared" si="29"/>
        <v>0</v>
      </c>
      <c r="H173" s="108">
        <f t="shared" si="29"/>
        <v>0</v>
      </c>
      <c r="I173" s="108">
        <f t="shared" si="29"/>
        <v>0</v>
      </c>
      <c r="J173" s="108">
        <f t="shared" si="29"/>
        <v>0</v>
      </c>
      <c r="K173" s="108">
        <f t="shared" si="29"/>
        <v>0</v>
      </c>
      <c r="L173" s="108">
        <f t="shared" si="29"/>
        <v>0</v>
      </c>
      <c r="M173" s="108">
        <f t="shared" si="29"/>
        <v>0</v>
      </c>
      <c r="N173" s="108">
        <f t="shared" si="29"/>
        <v>0</v>
      </c>
      <c r="O173" s="108">
        <f t="shared" si="29"/>
        <v>0</v>
      </c>
      <c r="P173" s="108">
        <f t="shared" si="29"/>
        <v>0</v>
      </c>
      <c r="Q173" s="108">
        <f t="shared" si="29"/>
        <v>0</v>
      </c>
      <c r="R173" s="108">
        <f t="shared" si="29"/>
        <v>0</v>
      </c>
      <c r="S173" s="108">
        <f t="shared" si="29"/>
        <v>0</v>
      </c>
      <c r="T173" s="108">
        <f t="shared" si="29"/>
        <v>0</v>
      </c>
      <c r="U173" s="108">
        <f t="shared" si="29"/>
        <v>0</v>
      </c>
      <c r="V173" s="108">
        <f t="shared" si="29"/>
        <v>0</v>
      </c>
      <c r="W173" s="108">
        <f t="shared" si="29"/>
        <v>0</v>
      </c>
      <c r="X173" s="108">
        <f t="shared" si="29"/>
        <v>0</v>
      </c>
      <c r="Y173" s="108">
        <f t="shared" si="29"/>
        <v>0</v>
      </c>
      <c r="Z173" s="108">
        <f t="shared" si="29"/>
        <v>0</v>
      </c>
      <c r="AA173" s="108">
        <f t="shared" si="29"/>
        <v>0</v>
      </c>
      <c r="AB173" s="108">
        <f t="shared" si="29"/>
        <v>0</v>
      </c>
      <c r="AC173" s="108">
        <f t="shared" si="29"/>
        <v>0</v>
      </c>
      <c r="AD173" s="108">
        <f t="shared" si="29"/>
        <v>0</v>
      </c>
      <c r="AE173" s="108">
        <f t="shared" si="29"/>
        <v>0</v>
      </c>
    </row>
    <row r="174" spans="1:41" hidden="1" x14ac:dyDescent="0.25">
      <c r="B174" s="108" t="str">
        <f>IF(B173&gt;0,1,"")</f>
        <v/>
      </c>
      <c r="C174" s="108" t="str">
        <f t="shared" ref="C174:AE174" si="30">IF(C173&gt;0,1,"")</f>
        <v/>
      </c>
      <c r="D174" s="108" t="str">
        <f t="shared" si="30"/>
        <v/>
      </c>
      <c r="E174" s="108" t="str">
        <f t="shared" si="30"/>
        <v/>
      </c>
      <c r="F174" s="108" t="str">
        <f t="shared" si="30"/>
        <v/>
      </c>
      <c r="G174" s="108" t="str">
        <f t="shared" si="30"/>
        <v/>
      </c>
      <c r="H174" s="108" t="str">
        <f t="shared" si="30"/>
        <v/>
      </c>
      <c r="I174" s="108" t="str">
        <f t="shared" si="30"/>
        <v/>
      </c>
      <c r="J174" s="108" t="str">
        <f t="shared" si="30"/>
        <v/>
      </c>
      <c r="K174" s="108" t="str">
        <f t="shared" si="30"/>
        <v/>
      </c>
      <c r="L174" s="108" t="str">
        <f t="shared" si="30"/>
        <v/>
      </c>
      <c r="M174" s="108" t="str">
        <f t="shared" si="30"/>
        <v/>
      </c>
      <c r="N174" s="108" t="str">
        <f t="shared" si="30"/>
        <v/>
      </c>
      <c r="O174" s="108" t="str">
        <f t="shared" si="30"/>
        <v/>
      </c>
      <c r="P174" s="108" t="str">
        <f t="shared" si="30"/>
        <v/>
      </c>
      <c r="Q174" s="108" t="str">
        <f t="shared" si="30"/>
        <v/>
      </c>
      <c r="R174" s="108" t="str">
        <f t="shared" si="30"/>
        <v/>
      </c>
      <c r="S174" s="108" t="str">
        <f t="shared" si="30"/>
        <v/>
      </c>
      <c r="T174" s="108" t="str">
        <f t="shared" si="30"/>
        <v/>
      </c>
      <c r="U174" s="108" t="str">
        <f t="shared" si="30"/>
        <v/>
      </c>
      <c r="V174" s="108" t="str">
        <f t="shared" si="30"/>
        <v/>
      </c>
      <c r="W174" s="108" t="str">
        <f t="shared" si="30"/>
        <v/>
      </c>
      <c r="X174" s="108" t="str">
        <f t="shared" si="30"/>
        <v/>
      </c>
      <c r="Y174" s="108" t="str">
        <f t="shared" si="30"/>
        <v/>
      </c>
      <c r="Z174" s="108" t="str">
        <f t="shared" si="30"/>
        <v/>
      </c>
      <c r="AA174" s="108" t="str">
        <f t="shared" si="30"/>
        <v/>
      </c>
      <c r="AB174" s="108" t="str">
        <f t="shared" si="30"/>
        <v/>
      </c>
      <c r="AC174" s="108" t="str">
        <f t="shared" si="30"/>
        <v/>
      </c>
      <c r="AD174" s="108" t="str">
        <f t="shared" si="30"/>
        <v/>
      </c>
      <c r="AE174" s="108" t="str">
        <f t="shared" si="30"/>
        <v/>
      </c>
    </row>
  </sheetData>
  <mergeCells count="2">
    <mergeCell ref="AM7:AN7"/>
    <mergeCell ref="A1:A2"/>
  </mergeCells>
  <conditionalFormatting sqref="B8:AE171">
    <cfRule type="containsText" dxfId="15" priority="1" operator="containsText" text="R">
      <formula>NOT(ISERROR(SEARCH("R",B8)))</formula>
    </cfRule>
    <cfRule type="containsText" dxfId="14" priority="2" operator="containsText" text="x">
      <formula>NOT(ISERROR(SEARCH("x",B8)))</formula>
    </cfRule>
  </conditionalFormatting>
  <pageMargins left="0.7" right="0.7" top="0.75" bottom="0.75" header="0.3" footer="0.3"/>
  <pageSetup paperSize="9" scale="22" fitToWidth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theme="9"/>
  </sheetPr>
  <dimension ref="A1:CA169"/>
  <sheetViews>
    <sheetView view="pageBreakPreview" zoomScale="70" zoomScaleNormal="55" zoomScaleSheetLayoutView="70" workbookViewId="0">
      <selection activeCell="C4" sqref="C4"/>
    </sheetView>
  </sheetViews>
  <sheetFormatPr baseColWidth="10" defaultRowHeight="15" x14ac:dyDescent="0.25"/>
  <cols>
    <col min="2" max="2" width="53.28515625" customWidth="1"/>
    <col min="4" max="4" width="8.7109375" customWidth="1"/>
    <col min="12" max="12" width="49.42578125" customWidth="1"/>
    <col min="13" max="13" width="56.28515625" customWidth="1"/>
    <col min="17" max="17" width="36" customWidth="1"/>
    <col min="18" max="18" width="30.42578125" style="180" customWidth="1"/>
  </cols>
  <sheetData>
    <row r="1" spans="1:19" ht="41.25" customHeight="1" x14ac:dyDescent="0.25"/>
    <row r="2" spans="1:19" ht="15.75" thickBot="1" x14ac:dyDescent="0.3">
      <c r="P2" t="s">
        <v>386</v>
      </c>
    </row>
    <row r="3" spans="1:19" ht="15.75" thickBot="1" x14ac:dyDescent="0.3">
      <c r="G3" t="s">
        <v>113</v>
      </c>
      <c r="H3" t="s">
        <v>148</v>
      </c>
      <c r="I3" t="s">
        <v>165</v>
      </c>
      <c r="J3" t="s">
        <v>241</v>
      </c>
      <c r="L3" s="168" t="s">
        <v>369</v>
      </c>
      <c r="M3" s="168" t="s">
        <v>351</v>
      </c>
      <c r="N3">
        <f>SUMIF(Descriptif!$H$2:$H$161,Graphiques!$M3,Descriptif!$G$2:$G$161)</f>
        <v>0</v>
      </c>
      <c r="O3">
        <f>COUNTIF(Descriptif!H:H,Graphiques!M3)</f>
        <v>26</v>
      </c>
      <c r="Q3" s="168" t="s">
        <v>369</v>
      </c>
      <c r="R3" s="181" t="s">
        <v>350</v>
      </c>
      <c r="S3">
        <f>SUMIF(Descriptif!I:I,Graphiques!$R3,Descriptif!G:G)</f>
        <v>0</v>
      </c>
    </row>
    <row r="4" spans="1:19" ht="15.75" thickBot="1" x14ac:dyDescent="0.3">
      <c r="A4" t="s">
        <v>113</v>
      </c>
      <c r="B4" s="5" t="str">
        <f>'3 - Saisie manuelle'!AL9</f>
        <v>Addiction : entretien de détection rapide et intervention brève</v>
      </c>
      <c r="C4" s="5">
        <f>'3 - Saisie manuelle'!AM9</f>
        <v>0</v>
      </c>
      <c r="D4" s="54" t="b">
        <f>IF(AND(E4&gt;0,E4&lt;11,C4&gt;0),TRUE,FALSE)</f>
        <v>0</v>
      </c>
      <c r="E4">
        <f>RANK(C4,$C$4:$C$82,0)</f>
        <v>1</v>
      </c>
      <c r="G4">
        <f>SUMIF($A$4:$A$163,G3,$C$4:$C$163)</f>
        <v>0</v>
      </c>
      <c r="H4">
        <f t="shared" ref="H4:J4" si="0">SUMIF($A$4:$A$163,H3,$C$4:$C$163)</f>
        <v>0</v>
      </c>
      <c r="I4">
        <f t="shared" si="0"/>
        <v>0</v>
      </c>
      <c r="J4">
        <f t="shared" si="0"/>
        <v>0</v>
      </c>
      <c r="L4" s="169" t="s">
        <v>370</v>
      </c>
      <c r="M4" s="169" t="s">
        <v>343</v>
      </c>
      <c r="N4">
        <f>SUMIF(Descriptif!$H$2:$H$161,Graphiques!$M4,Descriptif!$G$2:$G$161)</f>
        <v>0</v>
      </c>
      <c r="O4">
        <f>COUNTIF(Descriptif!H:H,Graphiques!M4)</f>
        <v>9</v>
      </c>
      <c r="Q4" s="168" t="s">
        <v>369</v>
      </c>
      <c r="R4" s="182" t="s">
        <v>349</v>
      </c>
      <c r="S4">
        <f>SUMIF(Descriptif!I:I,Graphiques!$R4,Descriptif!G:G)</f>
        <v>0</v>
      </c>
    </row>
    <row r="5" spans="1:19" ht="24.75" thickBot="1" x14ac:dyDescent="0.3">
      <c r="A5" t="s">
        <v>113</v>
      </c>
      <c r="B5" s="5" t="str">
        <f>'3 - Saisie manuelle'!AL10</f>
        <v>Alcoolodépendance : entretien de détection rapide et intervention brève</v>
      </c>
      <c r="C5" s="5">
        <f>'3 - Saisie manuelle'!AM10</f>
        <v>0</v>
      </c>
      <c r="D5" s="54" t="b">
        <f t="shared" ref="D5:D66" si="1">IF(AND(E5&gt;0,E5&lt;11,C5&gt;0),TRUE,FALSE)</f>
        <v>0</v>
      </c>
      <c r="E5">
        <f t="shared" ref="E5:E68" si="2">RANK(C5,$C$4:$C$82,0)</f>
        <v>1</v>
      </c>
      <c r="L5" s="168" t="s">
        <v>371</v>
      </c>
      <c r="M5" s="168" t="s">
        <v>340</v>
      </c>
      <c r="N5">
        <f>SUMIF(Descriptif!$H$2:$H$161,Graphiques!$M5,Descriptif!$G$2:$G$161)</f>
        <v>0</v>
      </c>
      <c r="O5">
        <f>COUNTIF(Descriptif!H:H,Graphiques!M5)</f>
        <v>9</v>
      </c>
      <c r="Q5" s="168" t="s">
        <v>369</v>
      </c>
      <c r="R5" s="183" t="s">
        <v>348</v>
      </c>
      <c r="S5">
        <f>SUMIF(Descriptif!I:I,Graphiques!$R5,Descriptif!G:G)</f>
        <v>0</v>
      </c>
    </row>
    <row r="6" spans="1:19" ht="15.75" thickBot="1" x14ac:dyDescent="0.3">
      <c r="A6" t="s">
        <v>113</v>
      </c>
      <c r="B6" s="5" t="str">
        <f>'3 - Saisie manuelle'!AL11</f>
        <v>Aminoside et administration en dose journalière unique</v>
      </c>
      <c r="C6" s="5">
        <f>'3 - Saisie manuelle'!AM11</f>
        <v>0</v>
      </c>
      <c r="D6" s="54" t="b">
        <f t="shared" si="1"/>
        <v>0</v>
      </c>
      <c r="E6">
        <f t="shared" si="2"/>
        <v>1</v>
      </c>
      <c r="L6" s="169" t="s">
        <v>372</v>
      </c>
      <c r="M6" s="169" t="s">
        <v>338</v>
      </c>
      <c r="N6">
        <f>SUMIF(Descriptif!$H$2:$H$161,Graphiques!$M6,Descriptif!$G$2:$G$161)</f>
        <v>0</v>
      </c>
      <c r="O6">
        <f>COUNTIF(Descriptif!H:H,Graphiques!M6)</f>
        <v>8</v>
      </c>
      <c r="Q6" s="168" t="s">
        <v>369</v>
      </c>
      <c r="R6" s="182" t="s">
        <v>347</v>
      </c>
      <c r="S6">
        <f>SUMIF(Descriptif!I:I,Graphiques!$R6,Descriptif!G:G)</f>
        <v>0</v>
      </c>
    </row>
    <row r="7" spans="1:19" ht="24.75" thickBot="1" x14ac:dyDescent="0.3">
      <c r="A7" t="s">
        <v>113</v>
      </c>
      <c r="B7" s="5" t="str">
        <f>'3 - Saisie manuelle'!AL12</f>
        <v>Aminosides et vancomycine : suivi thérapeutique pharmacologique</v>
      </c>
      <c r="C7" s="5">
        <f>'3 - Saisie manuelle'!AM12</f>
        <v>0</v>
      </c>
      <c r="D7" s="54" t="b">
        <f t="shared" si="1"/>
        <v>0</v>
      </c>
      <c r="E7">
        <f t="shared" si="2"/>
        <v>1</v>
      </c>
      <c r="L7" s="168" t="s">
        <v>373</v>
      </c>
      <c r="M7" s="168" t="s">
        <v>335</v>
      </c>
      <c r="N7">
        <f>SUMIF(Descriptif!$H$2:$H$161,Graphiques!$M7,Descriptif!$G$2:$G$161)</f>
        <v>0</v>
      </c>
      <c r="O7">
        <f>COUNTIF(Descriptif!H:H,Graphiques!M7)</f>
        <v>10</v>
      </c>
      <c r="Q7" s="168" t="s">
        <v>369</v>
      </c>
      <c r="R7" s="183" t="s">
        <v>346</v>
      </c>
      <c r="S7">
        <f>SUMIF(Descriptif!I:I,Graphiques!$R7,Descriptif!G:G)</f>
        <v>0</v>
      </c>
    </row>
    <row r="8" spans="1:19" ht="15.75" thickBot="1" x14ac:dyDescent="0.3">
      <c r="A8" t="s">
        <v>113</v>
      </c>
      <c r="B8" s="5" t="str">
        <f>'3 - Saisie manuelle'!AL13</f>
        <v>Antalgie et opiacés : rotation des opiacés et équianalgésie</v>
      </c>
      <c r="C8" s="5">
        <f>'3 - Saisie manuelle'!AM13</f>
        <v>0</v>
      </c>
      <c r="D8" s="54" t="b">
        <f t="shared" si="1"/>
        <v>0</v>
      </c>
      <c r="E8">
        <f t="shared" si="2"/>
        <v>1</v>
      </c>
      <c r="L8" s="169" t="s">
        <v>374</v>
      </c>
      <c r="M8" s="169" t="s">
        <v>329</v>
      </c>
      <c r="N8">
        <f>SUMIF(Descriptif!$H$2:$H$161,Graphiques!$M8,Descriptif!$G$2:$G$161)</f>
        <v>0</v>
      </c>
      <c r="O8">
        <f>COUNTIF(Descriptif!H:H,Graphiques!M8)</f>
        <v>11</v>
      </c>
      <c r="Q8" s="168" t="s">
        <v>369</v>
      </c>
      <c r="R8" s="182" t="s">
        <v>345</v>
      </c>
      <c r="S8">
        <f>SUMIF(Descriptif!I:I,Graphiques!$R8,Descriptif!G:G)</f>
        <v>0</v>
      </c>
    </row>
    <row r="9" spans="1:19" ht="24.75" thickBot="1" x14ac:dyDescent="0.3">
      <c r="A9" t="s">
        <v>113</v>
      </c>
      <c r="B9" s="5" t="str">
        <f>'3 - Saisie manuelle'!AL14</f>
        <v>Antibiothérapie par voie parentérale : réévaluation de la voie d'administration</v>
      </c>
      <c r="C9" s="5">
        <f>'3 - Saisie manuelle'!AM14</f>
        <v>0</v>
      </c>
      <c r="D9" s="54" t="b">
        <f t="shared" si="1"/>
        <v>0</v>
      </c>
      <c r="E9">
        <f t="shared" si="2"/>
        <v>1</v>
      </c>
      <c r="L9" s="168" t="s">
        <v>375</v>
      </c>
      <c r="M9" s="168" t="s">
        <v>326</v>
      </c>
      <c r="N9">
        <f>SUMIF(Descriptif!$H$2:$H$161,Graphiques!$M9,Descriptif!$G$2:$G$161)</f>
        <v>0</v>
      </c>
      <c r="O9">
        <f>COUNTIF(Descriptif!H:H,Graphiques!M9)</f>
        <v>5</v>
      </c>
      <c r="Q9" s="168" t="s">
        <v>369</v>
      </c>
      <c r="R9" s="183" t="s">
        <v>344</v>
      </c>
      <c r="S9">
        <f>SUMIF(Descriptif!I:I,Graphiques!$R9,Descriptif!G:G)</f>
        <v>0</v>
      </c>
    </row>
    <row r="10" spans="1:19" ht="15.75" thickBot="1" x14ac:dyDescent="0.3">
      <c r="A10" t="s">
        <v>113</v>
      </c>
      <c r="B10" s="5" t="str">
        <f>'3 - Saisie manuelle'!AL15</f>
        <v>Anticoagulant : modalité d'administration</v>
      </c>
      <c r="C10" s="5">
        <f>'3 - Saisie manuelle'!AM15</f>
        <v>0</v>
      </c>
      <c r="D10" s="54" t="b">
        <f t="shared" si="1"/>
        <v>0</v>
      </c>
      <c r="E10">
        <f t="shared" si="2"/>
        <v>1</v>
      </c>
      <c r="L10" s="169" t="s">
        <v>376</v>
      </c>
      <c r="M10" s="169" t="s">
        <v>323</v>
      </c>
      <c r="N10">
        <f>SUMIF(Descriptif!$H$2:$H$161,Graphiques!$M10,Descriptif!$G$2:$G$161)</f>
        <v>0</v>
      </c>
      <c r="O10">
        <f>COUNTIF(Descriptif!H:H,Graphiques!M10)</f>
        <v>6</v>
      </c>
      <c r="Q10" s="169" t="s">
        <v>370</v>
      </c>
      <c r="R10" s="184" t="s">
        <v>342</v>
      </c>
      <c r="S10">
        <f>SUMIF(Descriptif!I:I,Graphiques!$R10,Descriptif!G:G)</f>
        <v>0</v>
      </c>
    </row>
    <row r="11" spans="1:19" ht="15.75" thickBot="1" x14ac:dyDescent="0.3">
      <c r="A11" t="s">
        <v>113</v>
      </c>
      <c r="B11" s="5" t="str">
        <f>'3 - Saisie manuelle'!AL16</f>
        <v>Anticogulation : démarrer éducation thérapeutique</v>
      </c>
      <c r="C11" s="5">
        <f>'3 - Saisie manuelle'!AM16</f>
        <v>0</v>
      </c>
      <c r="D11" s="54" t="b">
        <f t="shared" si="1"/>
        <v>0</v>
      </c>
      <c r="E11">
        <f t="shared" si="2"/>
        <v>1</v>
      </c>
      <c r="L11" s="168" t="s">
        <v>377</v>
      </c>
      <c r="M11" s="168" t="s">
        <v>318</v>
      </c>
      <c r="N11">
        <f>SUMIF(Descriptif!$H$2:$H$161,Graphiques!$M11,Descriptif!$G$2:$G$161)</f>
        <v>0</v>
      </c>
      <c r="O11">
        <f>COUNTIF(Descriptif!H:H,Graphiques!M11)</f>
        <v>8</v>
      </c>
      <c r="Q11" s="169" t="s">
        <v>370</v>
      </c>
      <c r="R11" s="183" t="s">
        <v>341</v>
      </c>
      <c r="S11">
        <f>SUMIF(Descriptif!I:I,Graphiques!$R11,Descriptif!G:G)</f>
        <v>0</v>
      </c>
    </row>
    <row r="12" spans="1:19" ht="15.75" thickBot="1" x14ac:dyDescent="0.3">
      <c r="A12" t="s">
        <v>113</v>
      </c>
      <c r="B12" s="5" t="str">
        <f>'3 - Saisie manuelle'!AL17</f>
        <v>Antivitaminiques K : administration appropriée de vitamine K1</v>
      </c>
      <c r="C12" s="5">
        <f>'3 - Saisie manuelle'!AM17</f>
        <v>0</v>
      </c>
      <c r="D12" s="54" t="b">
        <f t="shared" si="1"/>
        <v>0</v>
      </c>
      <c r="E12">
        <f t="shared" si="2"/>
        <v>1</v>
      </c>
      <c r="L12" s="169" t="s">
        <v>378</v>
      </c>
      <c r="M12" s="169" t="s">
        <v>314</v>
      </c>
      <c r="N12">
        <f>SUMIF(Descriptif!$H$2:$H$161,Graphiques!$M12,Descriptif!$G$2:$G$161)</f>
        <v>0</v>
      </c>
      <c r="O12">
        <f>COUNTIF(Descriptif!H:H,Graphiques!M12)</f>
        <v>23</v>
      </c>
      <c r="Q12" s="168" t="s">
        <v>371</v>
      </c>
      <c r="R12" s="185" t="s">
        <v>339</v>
      </c>
      <c r="S12">
        <f>SUMIF(Descriptif!I:I,Graphiques!$R12,Descriptif!G:G)</f>
        <v>0</v>
      </c>
    </row>
    <row r="13" spans="1:19" ht="15.75" thickBot="1" x14ac:dyDescent="0.3">
      <c r="A13" t="s">
        <v>113</v>
      </c>
      <c r="B13" s="5" t="str">
        <f>'3 - Saisie manuelle'!AL18</f>
        <v>AOD : Adapter la dose à la fonction rénale</v>
      </c>
      <c r="C13" s="5">
        <f>'3 - Saisie manuelle'!AM18</f>
        <v>0</v>
      </c>
      <c r="D13" s="54" t="b">
        <f t="shared" si="1"/>
        <v>0</v>
      </c>
      <c r="E13">
        <f t="shared" si="2"/>
        <v>1</v>
      </c>
      <c r="L13" s="168" t="s">
        <v>385</v>
      </c>
      <c r="M13" s="168" t="s">
        <v>368</v>
      </c>
      <c r="N13">
        <f>SUMIF(Descriptif!$H$2:$H$161,Graphiques!$M13,Descriptif!$G$2:$G$161)</f>
        <v>0</v>
      </c>
      <c r="O13">
        <f>COUNTIF(Descriptif!H:H,Graphiques!M13)</f>
        <v>16</v>
      </c>
      <c r="Q13" s="168" t="s">
        <v>371</v>
      </c>
      <c r="R13" s="183" t="s">
        <v>43</v>
      </c>
      <c r="S13">
        <f>SUMIF(Descriptif!I:I,Graphiques!$R13,Descriptif!G:G)</f>
        <v>0</v>
      </c>
    </row>
    <row r="14" spans="1:19" ht="15.75" thickBot="1" x14ac:dyDescent="0.3">
      <c r="A14" t="s">
        <v>113</v>
      </c>
      <c r="B14" s="5" t="str">
        <f>'3 - Saisie manuelle'!AL19</f>
        <v>Arythmie / FA : si traitement par digoxine, adapter les doses</v>
      </c>
      <c r="C14" s="5">
        <f>'3 - Saisie manuelle'!AM19</f>
        <v>0</v>
      </c>
      <c r="D14" s="54" t="b">
        <f t="shared" si="1"/>
        <v>0</v>
      </c>
      <c r="E14">
        <f t="shared" si="2"/>
        <v>1</v>
      </c>
      <c r="L14" s="169" t="s">
        <v>379</v>
      </c>
      <c r="M14" s="169" t="s">
        <v>299</v>
      </c>
      <c r="N14">
        <f>SUMIF(Descriptif!$H$2:$H$161,Graphiques!$M14,Descriptif!$G$2:$G$161)</f>
        <v>0</v>
      </c>
      <c r="O14">
        <f>COUNTIF(Descriptif!H:H,Graphiques!M14)</f>
        <v>2</v>
      </c>
      <c r="Q14" s="168" t="s">
        <v>371</v>
      </c>
      <c r="R14" s="186" t="s">
        <v>1</v>
      </c>
      <c r="S14">
        <f>SUMIF(Descriptif!I:I,Graphiques!$R14,Descriptif!G:G)</f>
        <v>0</v>
      </c>
    </row>
    <row r="15" spans="1:19" ht="24.75" thickBot="1" x14ac:dyDescent="0.3">
      <c r="A15" t="s">
        <v>113</v>
      </c>
      <c r="B15" s="5" t="str">
        <f>'3 - Saisie manuelle'!AL20</f>
        <v>Cardiopathie ischémique : démarrer mesures hygiéno-diététiques</v>
      </c>
      <c r="C15" s="5">
        <f>'3 - Saisie manuelle'!AM20</f>
        <v>0</v>
      </c>
      <c r="D15" s="54" t="b">
        <f t="shared" si="1"/>
        <v>0</v>
      </c>
      <c r="E15">
        <f t="shared" si="2"/>
        <v>1</v>
      </c>
      <c r="L15" s="170" t="s">
        <v>380</v>
      </c>
      <c r="M15" s="170" t="s">
        <v>297</v>
      </c>
      <c r="N15">
        <f>SUMIF(Descriptif!$H$2:$H$161,Graphiques!$M15,Descriptif!$G$2:$G$161)</f>
        <v>0</v>
      </c>
      <c r="O15">
        <f>COUNTIF(Descriptif!H:H,Graphiques!M15)</f>
        <v>9</v>
      </c>
      <c r="Q15" s="169" t="s">
        <v>372</v>
      </c>
      <c r="R15" s="187" t="s">
        <v>337</v>
      </c>
      <c r="S15">
        <f>SUMIF(Descriptif!I:I,Graphiques!$R15,Descriptif!G:G)</f>
        <v>0</v>
      </c>
    </row>
    <row r="16" spans="1:19" ht="15.75" thickBot="1" x14ac:dyDescent="0.3">
      <c r="A16" t="s">
        <v>113</v>
      </c>
      <c r="B16" s="5" t="str">
        <f>'3 - Saisie manuelle'!AL21</f>
        <v>Corticostéroïde au long cours : démarrer éducation thérapeutique</v>
      </c>
      <c r="C16" s="5">
        <f>'3 - Saisie manuelle'!AM21</f>
        <v>0</v>
      </c>
      <c r="D16" s="54" t="b">
        <f t="shared" si="1"/>
        <v>0</v>
      </c>
      <c r="E16">
        <f t="shared" si="2"/>
        <v>1</v>
      </c>
      <c r="L16" s="169" t="s">
        <v>381</v>
      </c>
      <c r="M16" s="169" t="s">
        <v>291</v>
      </c>
      <c r="N16">
        <f>SUMIF(Descriptif!$H$2:$H$161,Graphiques!$M16,Descriptif!$G$2:$G$161)</f>
        <v>0</v>
      </c>
      <c r="O16">
        <f>COUNTIF(Descriptif!H:H,Graphiques!M16)</f>
        <v>4</v>
      </c>
      <c r="Q16" s="169" t="s">
        <v>372</v>
      </c>
      <c r="R16" s="186" t="s">
        <v>336</v>
      </c>
      <c r="S16">
        <f>SUMIF(Descriptif!I:I,Graphiques!$R16,Descriptif!G:G)</f>
        <v>0</v>
      </c>
    </row>
    <row r="17" spans="1:19" ht="15.75" thickBot="1" x14ac:dyDescent="0.3">
      <c r="A17" t="s">
        <v>113</v>
      </c>
      <c r="B17" s="5" t="str">
        <f>'3 - Saisie manuelle'!AL22</f>
        <v>Diabète : corticostéroïde et surveillance des glycémies</v>
      </c>
      <c r="C17" s="5">
        <f>'3 - Saisie manuelle'!AM22</f>
        <v>0</v>
      </c>
      <c r="D17" s="54" t="b">
        <f t="shared" si="1"/>
        <v>0</v>
      </c>
      <c r="E17">
        <f t="shared" si="2"/>
        <v>1</v>
      </c>
      <c r="L17" s="168" t="s">
        <v>382</v>
      </c>
      <c r="M17" s="168" t="s">
        <v>289</v>
      </c>
      <c r="N17">
        <f>SUMIF(Descriptif!$H$2:$H$161,Graphiques!$M17,Descriptif!$G$2:$G$161)</f>
        <v>0</v>
      </c>
      <c r="O17">
        <f>COUNTIF(Descriptif!H:H,Graphiques!M17)</f>
        <v>8</v>
      </c>
      <c r="Q17" s="168" t="s">
        <v>373</v>
      </c>
      <c r="R17" s="181" t="s">
        <v>334</v>
      </c>
      <c r="S17">
        <f>SUMIF(Descriptif!I:I,Graphiques!$R17,Descriptif!G:G)</f>
        <v>0</v>
      </c>
    </row>
    <row r="18" spans="1:19" ht="24.75" thickBot="1" x14ac:dyDescent="0.3">
      <c r="A18" t="s">
        <v>113</v>
      </c>
      <c r="B18" s="5" t="str">
        <f>'3 - Saisie manuelle'!AL23</f>
        <v>Diabète et sulfonylurée : suivi des glycémies si situation instable</v>
      </c>
      <c r="C18" s="5">
        <f>'3 - Saisie manuelle'!AM23</f>
        <v>0</v>
      </c>
      <c r="D18" s="54" t="b">
        <f t="shared" si="1"/>
        <v>0</v>
      </c>
      <c r="E18">
        <f t="shared" si="2"/>
        <v>1</v>
      </c>
      <c r="L18" s="169" t="s">
        <v>383</v>
      </c>
      <c r="M18" s="169" t="s">
        <v>286</v>
      </c>
      <c r="N18">
        <f>SUMIF(Descriptif!$H$2:$H$161,Graphiques!$M18,Descriptif!$G$2:$G$161)</f>
        <v>0</v>
      </c>
      <c r="O18">
        <f>COUNTIF(Descriptif!H:H,Graphiques!M18)</f>
        <v>2</v>
      </c>
      <c r="Q18" s="168" t="s">
        <v>373</v>
      </c>
      <c r="R18" s="188" t="s">
        <v>333</v>
      </c>
      <c r="S18">
        <f>SUMIF(Descriptif!I:I,Graphiques!$R18,Descriptif!G:G)</f>
        <v>0</v>
      </c>
    </row>
    <row r="19" spans="1:19" ht="15.75" thickBot="1" x14ac:dyDescent="0.3">
      <c r="A19" t="s">
        <v>113</v>
      </c>
      <c r="B19" s="5" t="str">
        <f>'3 - Saisie manuelle'!AL24</f>
        <v>Diabète et IR : adapter les doses d'antidiabétiques</v>
      </c>
      <c r="C19" s="5">
        <f>'3 - Saisie manuelle'!AM24</f>
        <v>0</v>
      </c>
      <c r="D19" s="54" t="b">
        <f t="shared" si="1"/>
        <v>0</v>
      </c>
      <c r="E19">
        <f t="shared" si="2"/>
        <v>1</v>
      </c>
      <c r="L19" s="168" t="s">
        <v>384</v>
      </c>
      <c r="M19" s="168" t="s">
        <v>284</v>
      </c>
      <c r="N19">
        <f>SUMIF(Descriptif!$H$2:$H$161,Graphiques!$M19,Descriptif!$G$2:$G$161)</f>
        <v>0</v>
      </c>
      <c r="O19">
        <f>COUNTIF(Descriptif!H:H,Graphiques!M19)</f>
        <v>4</v>
      </c>
      <c r="Q19" s="168" t="s">
        <v>373</v>
      </c>
      <c r="R19" s="183" t="s">
        <v>332</v>
      </c>
      <c r="S19">
        <f>SUMIF(Descriptif!I:I,Graphiques!$R19,Descriptif!G:G)</f>
        <v>0</v>
      </c>
    </row>
    <row r="20" spans="1:19" ht="24.75" customHeight="1" thickBot="1" x14ac:dyDescent="0.3">
      <c r="A20" t="s">
        <v>113</v>
      </c>
      <c r="B20" s="5" t="str">
        <f>'3 - Saisie manuelle'!AL25</f>
        <v>Diabète ou protéinurie et HTA : démarrer IECA ou ARAII et inhibiteur calcique ou diurétique thiazidique.</v>
      </c>
      <c r="C20" s="5">
        <f>'3 - Saisie manuelle'!AM25</f>
        <v>0</v>
      </c>
      <c r="D20" s="54" t="b">
        <f t="shared" si="1"/>
        <v>0</v>
      </c>
      <c r="E20">
        <f t="shared" si="2"/>
        <v>1</v>
      </c>
      <c r="Q20" s="168" t="s">
        <v>373</v>
      </c>
      <c r="R20" s="186" t="s">
        <v>331</v>
      </c>
      <c r="S20">
        <f>SUMIF(Descriptif!I:I,Graphiques!$R20,Descriptif!G:G)</f>
        <v>0</v>
      </c>
    </row>
    <row r="21" spans="1:19" ht="24.75" thickBot="1" x14ac:dyDescent="0.3">
      <c r="A21" t="s">
        <v>113</v>
      </c>
      <c r="B21" s="5" t="str">
        <f>'3 - Saisie manuelle'!AL26</f>
        <v>Diarrhées nosocomiale ou post-antibiotique : recherche de Clostridium D.</v>
      </c>
      <c r="C21" s="5">
        <f>'3 - Saisie manuelle'!AM26</f>
        <v>0</v>
      </c>
      <c r="D21" s="54" t="b">
        <f t="shared" si="1"/>
        <v>0</v>
      </c>
      <c r="E21">
        <f t="shared" si="2"/>
        <v>1</v>
      </c>
      <c r="Q21" s="168" t="s">
        <v>373</v>
      </c>
      <c r="R21" s="189" t="s">
        <v>330</v>
      </c>
      <c r="S21">
        <f>SUMIF(Descriptif!I:I,Graphiques!$R21,Descriptif!G:G)</f>
        <v>0</v>
      </c>
    </row>
    <row r="22" spans="1:19" ht="15.75" thickBot="1" x14ac:dyDescent="0.3">
      <c r="A22" t="s">
        <v>113</v>
      </c>
      <c r="B22" s="5" t="str">
        <f>'3 - Saisie manuelle'!AL27</f>
        <v>Dysthyroïdie : médicaments induisant une hypo ou hyperthyroïdie</v>
      </c>
      <c r="C22" s="5">
        <f>'3 - Saisie manuelle'!AM27</f>
        <v>0</v>
      </c>
      <c r="D22" s="54" t="b">
        <f t="shared" si="1"/>
        <v>0</v>
      </c>
      <c r="E22">
        <f t="shared" si="2"/>
        <v>1</v>
      </c>
      <c r="Q22" s="169" t="s">
        <v>374</v>
      </c>
      <c r="R22" s="190" t="s">
        <v>0</v>
      </c>
      <c r="S22">
        <f>SUMIF(Descriptif!I:I,Graphiques!$R22,Descriptif!G:G)</f>
        <v>0</v>
      </c>
    </row>
    <row r="23" spans="1:19" ht="15.75" thickBot="1" x14ac:dyDescent="0.3">
      <c r="A23" t="s">
        <v>113</v>
      </c>
      <c r="B23" s="5" t="str">
        <f>'3 - Saisie manuelle'!AL28</f>
        <v>Hypothyroïdie : levothyroxine et modalités de prise</v>
      </c>
      <c r="C23" s="5">
        <f>'3 - Saisie manuelle'!AM28</f>
        <v>0</v>
      </c>
      <c r="D23" s="54" t="b">
        <f t="shared" si="1"/>
        <v>0</v>
      </c>
      <c r="E23">
        <f t="shared" si="2"/>
        <v>1</v>
      </c>
      <c r="Q23" s="169" t="s">
        <v>374</v>
      </c>
      <c r="R23" s="183" t="s">
        <v>328</v>
      </c>
      <c r="S23">
        <f>SUMIF(Descriptif!I:I,Graphiques!$R23,Descriptif!G:G)</f>
        <v>0</v>
      </c>
    </row>
    <row r="24" spans="1:19" ht="24.75" thickBot="1" x14ac:dyDescent="0.3">
      <c r="A24" t="s">
        <v>113</v>
      </c>
      <c r="B24" s="5" t="str">
        <f>'3 - Saisie manuelle'!AL29</f>
        <v>Hypothyroïdie : suivre TSH dans les 6 semaines après modification de posologie ou une initation de traitement de</v>
      </c>
      <c r="C24" s="5">
        <f>'3 - Saisie manuelle'!AM29</f>
        <v>0</v>
      </c>
      <c r="D24" s="54" t="b">
        <f t="shared" si="1"/>
        <v>0</v>
      </c>
      <c r="E24">
        <f t="shared" si="2"/>
        <v>1</v>
      </c>
      <c r="Q24" s="169" t="s">
        <v>374</v>
      </c>
      <c r="R24" s="186" t="s">
        <v>327</v>
      </c>
      <c r="S24">
        <f>SUMIF(Descriptif!I:I,Graphiques!$R24,Descriptif!G:G)</f>
        <v>0</v>
      </c>
    </row>
    <row r="25" spans="1:19" ht="24.75" thickBot="1" x14ac:dyDescent="0.3">
      <c r="A25" t="s">
        <v>113</v>
      </c>
      <c r="B25" s="5" t="str">
        <f>'3 - Saisie manuelle'!AL30</f>
        <v>Infection urinaire : remplacer sonde urinaire avant introduction d'une antibiothérapie</v>
      </c>
      <c r="C25" s="5">
        <f>'3 - Saisie manuelle'!AM30</f>
        <v>0</v>
      </c>
      <c r="D25" s="54" t="b">
        <f t="shared" si="1"/>
        <v>0</v>
      </c>
      <c r="E25">
        <f t="shared" si="2"/>
        <v>1</v>
      </c>
      <c r="Q25" s="168" t="s">
        <v>375</v>
      </c>
      <c r="R25" s="181" t="s">
        <v>325</v>
      </c>
      <c r="S25">
        <f>SUMIF(Descriptif!I:I,Graphiques!$R25,Descriptif!G:G)</f>
        <v>0</v>
      </c>
    </row>
    <row r="26" spans="1:19" ht="15.75" thickBot="1" x14ac:dyDescent="0.3">
      <c r="A26" t="s">
        <v>113</v>
      </c>
      <c r="B26" s="5" t="str">
        <f>'3 - Saisie manuelle'!AL31</f>
        <v>IR : adaptation des doses de médicaments</v>
      </c>
      <c r="C26" s="5">
        <f>'3 - Saisie manuelle'!AM31</f>
        <v>0</v>
      </c>
      <c r="D26" s="54" t="b">
        <f t="shared" si="1"/>
        <v>0</v>
      </c>
      <c r="E26">
        <f t="shared" si="2"/>
        <v>1</v>
      </c>
      <c r="Q26" s="168" t="s">
        <v>375</v>
      </c>
      <c r="R26" s="186" t="s">
        <v>324</v>
      </c>
      <c r="S26">
        <f>SUMIF(Descriptif!I:I,Graphiques!$R26,Descriptif!G:G)</f>
        <v>0</v>
      </c>
    </row>
    <row r="27" spans="1:19" ht="24.75" thickBot="1" x14ac:dyDescent="0.3">
      <c r="A27" t="s">
        <v>113</v>
      </c>
      <c r="B27" s="5" t="str">
        <f>'3 - Saisie manuelle'!AL32</f>
        <v>Maladies respiratoires chroniques : modalités administration corticoïdes inhalés</v>
      </c>
      <c r="C27" s="5">
        <f>'3 - Saisie manuelle'!AM32</f>
        <v>0</v>
      </c>
      <c r="D27" s="54" t="b">
        <f t="shared" si="1"/>
        <v>0</v>
      </c>
      <c r="E27">
        <f t="shared" si="2"/>
        <v>1</v>
      </c>
      <c r="Q27" s="169" t="s">
        <v>376</v>
      </c>
      <c r="R27" s="191" t="s">
        <v>322</v>
      </c>
      <c r="S27">
        <f>SUMIF(Descriptif!I:I,Graphiques!$R27,Descriptif!G:G)</f>
        <v>0</v>
      </c>
    </row>
    <row r="28" spans="1:19" ht="24.75" thickBot="1" x14ac:dyDescent="0.3">
      <c r="A28" t="s">
        <v>113</v>
      </c>
      <c r="B28" s="5" t="str">
        <f>'3 - Saisie manuelle'!AL33</f>
        <v>Maladies respiratoires chroniques : prudence avec les béta-bloquants non cardioselectifs</v>
      </c>
      <c r="C28" s="5">
        <f>'3 - Saisie manuelle'!AM33</f>
        <v>0</v>
      </c>
      <c r="D28" s="54" t="b">
        <f t="shared" si="1"/>
        <v>0</v>
      </c>
      <c r="E28">
        <f t="shared" si="2"/>
        <v>1</v>
      </c>
      <c r="Q28" s="169" t="s">
        <v>376</v>
      </c>
      <c r="R28" s="186" t="s">
        <v>321</v>
      </c>
      <c r="S28">
        <f>SUMIF(Descriptif!I:I,Graphiques!$R28,Descriptif!G:G)</f>
        <v>0</v>
      </c>
    </row>
    <row r="29" spans="1:19" ht="24.75" customHeight="1" thickBot="1" x14ac:dyDescent="0.3">
      <c r="A29" t="s">
        <v>113</v>
      </c>
      <c r="B29" s="5" t="str">
        <f>'3 - Saisie manuelle'!AL34</f>
        <v>Maladies respiratoires chroniques : utiliser chambre d'inhalation</v>
      </c>
      <c r="C29" s="5">
        <f>'3 - Saisie manuelle'!AM34</f>
        <v>0</v>
      </c>
      <c r="D29" s="54" t="b">
        <f t="shared" si="1"/>
        <v>0</v>
      </c>
      <c r="E29">
        <f t="shared" si="2"/>
        <v>1</v>
      </c>
      <c r="Q29" s="169" t="s">
        <v>376</v>
      </c>
      <c r="R29" s="183" t="s">
        <v>320</v>
      </c>
      <c r="S29">
        <f>SUMIF(Descriptif!I:I,Graphiques!$R29,Descriptif!G:G)</f>
        <v>0</v>
      </c>
    </row>
    <row r="30" spans="1:19" ht="24.75" thickBot="1" x14ac:dyDescent="0.3">
      <c r="A30" t="s">
        <v>113</v>
      </c>
      <c r="B30" s="5" t="str">
        <f>'3 - Saisie manuelle'!AL35</f>
        <v>Maladies respiratoires chroniques et dispositifs d'inhalation : démarrer éducation thérapeutique</v>
      </c>
      <c r="C30" s="5">
        <f>'3 - Saisie manuelle'!AM35</f>
        <v>0</v>
      </c>
      <c r="D30" s="54" t="b">
        <f t="shared" si="1"/>
        <v>0</v>
      </c>
      <c r="E30">
        <f t="shared" si="2"/>
        <v>1</v>
      </c>
      <c r="Q30" s="169" t="s">
        <v>376</v>
      </c>
      <c r="R30" s="186" t="s">
        <v>319</v>
      </c>
      <c r="S30">
        <f>SUMIF(Descriptif!I:I,Graphiques!$R30,Descriptif!G:G)</f>
        <v>0</v>
      </c>
    </row>
    <row r="31" spans="1:19" ht="15.75" thickBot="1" x14ac:dyDescent="0.3">
      <c r="A31" t="s">
        <v>113</v>
      </c>
      <c r="B31" s="5" t="str">
        <f>'3 - Saisie manuelle'!AL36</f>
        <v>Methotrexate: surveillance</v>
      </c>
      <c r="C31" s="5">
        <f>'3 - Saisie manuelle'!AM36</f>
        <v>0</v>
      </c>
      <c r="D31" s="54" t="b">
        <f t="shared" si="1"/>
        <v>0</v>
      </c>
      <c r="E31">
        <f t="shared" si="2"/>
        <v>1</v>
      </c>
      <c r="Q31" s="168" t="s">
        <v>377</v>
      </c>
      <c r="R31" s="181" t="s">
        <v>317</v>
      </c>
      <c r="S31">
        <f>SUMIF(Descriptif!I:I,Graphiques!$R31,Descriptif!G:G)</f>
        <v>0</v>
      </c>
    </row>
    <row r="32" spans="1:19" ht="15.75" thickBot="1" x14ac:dyDescent="0.3">
      <c r="A32" t="s">
        <v>113</v>
      </c>
      <c r="B32" s="5" t="str">
        <f>'3 - Saisie manuelle'!AL37</f>
        <v>Obésité : adaptation des doses d'aminosides</v>
      </c>
      <c r="C32" s="5">
        <f>'3 - Saisie manuelle'!AM37</f>
        <v>0</v>
      </c>
      <c r="D32" s="54" t="b">
        <f t="shared" si="1"/>
        <v>0</v>
      </c>
      <c r="E32">
        <f t="shared" si="2"/>
        <v>1</v>
      </c>
      <c r="Q32" s="168" t="s">
        <v>377</v>
      </c>
      <c r="R32" s="186" t="s">
        <v>316</v>
      </c>
      <c r="S32">
        <f>SUMIF(Descriptif!I:I,Graphiques!$R32,Descriptif!G:G)</f>
        <v>0</v>
      </c>
    </row>
    <row r="33" spans="1:19" ht="24.75" thickBot="1" x14ac:dyDescent="0.3">
      <c r="A33" t="s">
        <v>113</v>
      </c>
      <c r="B33" s="5" t="str">
        <f>'3 - Saisie manuelle'!AL38</f>
        <v>Obésité : adaptation des doses d'anticoagulants injectables (HBPM / héparine / fondaparinux)</v>
      </c>
      <c r="C33" s="5">
        <f>'3 - Saisie manuelle'!AM38</f>
        <v>0</v>
      </c>
      <c r="D33" s="54" t="b">
        <f t="shared" si="1"/>
        <v>0</v>
      </c>
      <c r="E33">
        <f t="shared" si="2"/>
        <v>1</v>
      </c>
      <c r="Q33" s="168" t="s">
        <v>377</v>
      </c>
      <c r="R33" s="183" t="s">
        <v>315</v>
      </c>
      <c r="S33">
        <f>SUMIF(Descriptif!I:I,Graphiques!$R33,Descriptif!G:G)</f>
        <v>0</v>
      </c>
    </row>
    <row r="34" spans="1:19" ht="15.75" thickBot="1" x14ac:dyDescent="0.3">
      <c r="A34" t="s">
        <v>113</v>
      </c>
      <c r="B34" s="5" t="str">
        <f>'3 - Saisie manuelle'!AL39</f>
        <v>Obésité : adaptation des doses de vancomycine</v>
      </c>
      <c r="C34" s="5">
        <f>'3 - Saisie manuelle'!AM39</f>
        <v>0</v>
      </c>
      <c r="D34" s="54" t="b">
        <f t="shared" si="1"/>
        <v>0</v>
      </c>
      <c r="E34">
        <f t="shared" si="2"/>
        <v>1</v>
      </c>
      <c r="Q34" s="169" t="s">
        <v>378</v>
      </c>
      <c r="R34" s="192" t="s">
        <v>313</v>
      </c>
      <c r="S34">
        <f>SUMIF(Descriptif!I:I,Graphiques!$R34,Descriptif!G:G)</f>
        <v>0</v>
      </c>
    </row>
    <row r="35" spans="1:19" ht="15.75" thickBot="1" x14ac:dyDescent="0.3">
      <c r="A35" t="s">
        <v>113</v>
      </c>
      <c r="B35" s="5" t="str">
        <f>'3 - Saisie manuelle'!AL40</f>
        <v>Obésité : privilégier voies orale et IV</v>
      </c>
      <c r="C35" s="5">
        <f>'3 - Saisie manuelle'!AM40</f>
        <v>0</v>
      </c>
      <c r="D35" s="54" t="b">
        <f t="shared" si="1"/>
        <v>0</v>
      </c>
      <c r="E35">
        <f t="shared" si="2"/>
        <v>1</v>
      </c>
      <c r="Q35" s="169" t="s">
        <v>378</v>
      </c>
      <c r="R35" s="183" t="s">
        <v>312</v>
      </c>
      <c r="S35">
        <f>SUMIF(Descriptif!I:I,Graphiques!$R35,Descriptif!G:G)</f>
        <v>0</v>
      </c>
    </row>
    <row r="36" spans="1:19" ht="24.75" thickBot="1" x14ac:dyDescent="0.3">
      <c r="A36" t="s">
        <v>113</v>
      </c>
      <c r="B36" s="5" t="str">
        <f>'3 - Saisie manuelle'!AL41</f>
        <v>Préférer IECA ou ARAII pour traiter une HTA si diabète / IRC / IC / STEMI / NSTE-ACS</v>
      </c>
      <c r="C36" s="5">
        <f>'3 - Saisie manuelle'!AM41</f>
        <v>0</v>
      </c>
      <c r="D36" s="54" t="b">
        <f t="shared" si="1"/>
        <v>0</v>
      </c>
      <c r="E36">
        <f t="shared" si="2"/>
        <v>1</v>
      </c>
      <c r="Q36" s="169" t="s">
        <v>378</v>
      </c>
      <c r="R36" s="188" t="s">
        <v>311</v>
      </c>
      <c r="S36">
        <f>SUMIF(Descriptif!I:I,Graphiques!$R36,Descriptif!G:G)</f>
        <v>0</v>
      </c>
    </row>
    <row r="37" spans="1:19" ht="15.75" thickBot="1" x14ac:dyDescent="0.3">
      <c r="A37" t="s">
        <v>113</v>
      </c>
      <c r="B37" s="5" t="str">
        <f>'3 - Saisie manuelle'!AL42</f>
        <v>Réévaluation d'une antibiothérapie probabiliste à 24-72h</v>
      </c>
      <c r="C37" s="5">
        <f>'3 - Saisie manuelle'!AM42</f>
        <v>0</v>
      </c>
      <c r="D37" s="54" t="b">
        <f t="shared" si="1"/>
        <v>0</v>
      </c>
      <c r="E37">
        <f t="shared" si="2"/>
        <v>1</v>
      </c>
      <c r="Q37" s="169" t="s">
        <v>378</v>
      </c>
      <c r="R37" s="193" t="s">
        <v>310</v>
      </c>
      <c r="S37">
        <f>SUMIF(Descriptif!I:I,Graphiques!$R37,Descriptif!G:G)</f>
        <v>0</v>
      </c>
    </row>
    <row r="38" spans="1:19" ht="24.75" customHeight="1" thickBot="1" x14ac:dyDescent="0.3">
      <c r="A38" t="s">
        <v>148</v>
      </c>
      <c r="B38" s="5" t="str">
        <f>'3 - Saisie manuelle'!AL44</f>
        <v>Antalgie et opiacés : combiner différentes cinétiques de libération</v>
      </c>
      <c r="C38" s="5">
        <f>'3 - Saisie manuelle'!AM44</f>
        <v>0</v>
      </c>
      <c r="D38" s="54" t="b">
        <f t="shared" si="1"/>
        <v>0</v>
      </c>
      <c r="E38">
        <f t="shared" si="2"/>
        <v>1</v>
      </c>
      <c r="Q38" s="169" t="s">
        <v>378</v>
      </c>
      <c r="R38" s="188" t="s">
        <v>309</v>
      </c>
      <c r="S38">
        <f>SUMIF(Descriptif!I:I,Graphiques!$R38,Descriptif!G:G)</f>
        <v>0</v>
      </c>
    </row>
    <row r="39" spans="1:19" ht="15.75" thickBot="1" x14ac:dyDescent="0.3">
      <c r="A39" t="s">
        <v>148</v>
      </c>
      <c r="B39" s="5" t="str">
        <f>'3 - Saisie manuelle'!AL45</f>
        <v>Anticoagulation et IAM</v>
      </c>
      <c r="C39" s="5">
        <f>'3 - Saisie manuelle'!AM45</f>
        <v>0</v>
      </c>
      <c r="D39" s="54" t="b">
        <f t="shared" si="1"/>
        <v>0</v>
      </c>
      <c r="E39">
        <f t="shared" si="2"/>
        <v>1</v>
      </c>
      <c r="Q39" s="169" t="s">
        <v>378</v>
      </c>
      <c r="R39" s="183" t="s">
        <v>308</v>
      </c>
      <c r="S39">
        <f>SUMIF(Descriptif!I:I,Graphiques!$R39,Descriptif!G:G)</f>
        <v>0</v>
      </c>
    </row>
    <row r="40" spans="1:19" ht="15.75" thickBot="1" x14ac:dyDescent="0.3">
      <c r="A40" t="s">
        <v>148</v>
      </c>
      <c r="B40" s="5" t="str">
        <f>'3 - Saisie manuelle'!AL46</f>
        <v>Arythmie / FA : digoxine et IAM</v>
      </c>
      <c r="C40" s="5">
        <f>'3 - Saisie manuelle'!AM46</f>
        <v>0</v>
      </c>
      <c r="D40" s="54" t="b">
        <f t="shared" si="1"/>
        <v>0</v>
      </c>
      <c r="E40">
        <f t="shared" si="2"/>
        <v>1</v>
      </c>
      <c r="Q40" s="169" t="s">
        <v>378</v>
      </c>
      <c r="R40" s="188" t="s">
        <v>307</v>
      </c>
      <c r="S40">
        <f>SUMIF(Descriptif!I:I,Graphiques!$R40,Descriptif!G:G)</f>
        <v>0</v>
      </c>
    </row>
    <row r="41" spans="1:19" ht="15.75" thickBot="1" x14ac:dyDescent="0.3">
      <c r="A41" t="s">
        <v>148</v>
      </c>
      <c r="B41" s="5" t="str">
        <f>'3 - Saisie manuelle'!AL47</f>
        <v>Contraception et interactions médicamenteuses</v>
      </c>
      <c r="C41" s="5">
        <f>'3 - Saisie manuelle'!AM47</f>
        <v>0</v>
      </c>
      <c r="D41" s="54" t="b">
        <f t="shared" si="1"/>
        <v>0</v>
      </c>
      <c r="E41">
        <f t="shared" si="2"/>
        <v>1</v>
      </c>
      <c r="Q41" s="169" t="s">
        <v>378</v>
      </c>
      <c r="R41" s="193" t="s">
        <v>306</v>
      </c>
      <c r="S41">
        <f>SUMIF(Descriptif!I:I,Graphiques!$R41,Descriptif!G:G)</f>
        <v>0</v>
      </c>
    </row>
    <row r="42" spans="1:19" ht="24.75" thickBot="1" x14ac:dyDescent="0.3">
      <c r="A42" t="s">
        <v>148</v>
      </c>
      <c r="B42" s="5" t="str">
        <f>'3 - Saisie manuelle'!AL48</f>
        <v>Dépendance aux opiacés, buprénorphine : prudence avec antalgiques opioïdes</v>
      </c>
      <c r="C42" s="5">
        <f>'3 - Saisie manuelle'!AM48</f>
        <v>0</v>
      </c>
      <c r="D42" s="54" t="b">
        <f t="shared" si="1"/>
        <v>0</v>
      </c>
      <c r="E42">
        <f t="shared" si="2"/>
        <v>1</v>
      </c>
      <c r="Q42" s="169" t="s">
        <v>378</v>
      </c>
      <c r="R42" s="186" t="s">
        <v>305</v>
      </c>
      <c r="S42">
        <f>SUMIF(Descriptif!I:I,Graphiques!$R42,Descriptif!G:G)</f>
        <v>0</v>
      </c>
    </row>
    <row r="43" spans="1:19" ht="15.75" thickBot="1" x14ac:dyDescent="0.3">
      <c r="A43" t="s">
        <v>148</v>
      </c>
      <c r="B43" s="5" t="str">
        <f>'3 - Saisie manuelle'!AL49</f>
        <v>Dyslipidémie : statines et IAM</v>
      </c>
      <c r="C43" s="5">
        <f>'3 - Saisie manuelle'!AM49</f>
        <v>0</v>
      </c>
      <c r="D43" s="54" t="b">
        <f t="shared" si="1"/>
        <v>0</v>
      </c>
      <c r="E43">
        <f t="shared" si="2"/>
        <v>1</v>
      </c>
      <c r="Q43" s="169" t="s">
        <v>378</v>
      </c>
      <c r="R43" s="183" t="s">
        <v>304</v>
      </c>
      <c r="S43">
        <f>SUMIF(Descriptif!I:I,Graphiques!$R43,Descriptif!G:G)</f>
        <v>0</v>
      </c>
    </row>
    <row r="44" spans="1:19" ht="15.75" thickBot="1" x14ac:dyDescent="0.3">
      <c r="A44" t="s">
        <v>148</v>
      </c>
      <c r="B44" s="5" t="str">
        <f>'3 - Saisie manuelle'!AL50</f>
        <v>Epilepsie et IAM</v>
      </c>
      <c r="C44" s="5">
        <f>'3 - Saisie manuelle'!AM50</f>
        <v>0</v>
      </c>
      <c r="D44" s="54" t="b">
        <f t="shared" si="1"/>
        <v>0</v>
      </c>
      <c r="E44">
        <f t="shared" si="2"/>
        <v>1</v>
      </c>
      <c r="Q44" s="168" t="s">
        <v>385</v>
      </c>
      <c r="R44" s="185" t="s">
        <v>302</v>
      </c>
      <c r="S44">
        <f>SUMIF(Descriptif!I:I,Graphiques!$R44,Descriptif!G:G)</f>
        <v>0</v>
      </c>
    </row>
    <row r="45" spans="1:19" ht="15.75" thickBot="1" x14ac:dyDescent="0.3">
      <c r="A45" t="s">
        <v>148</v>
      </c>
      <c r="B45" s="5" t="str">
        <f>'3 - Saisie manuelle'!AL51</f>
        <v>IAM : adapter les posologies à l'arrêt d'un inducteur enzymatique</v>
      </c>
      <c r="C45" s="5">
        <f>'3 - Saisie manuelle'!AM51</f>
        <v>0</v>
      </c>
      <c r="D45" s="54" t="b">
        <f t="shared" si="1"/>
        <v>0</v>
      </c>
      <c r="E45">
        <f t="shared" si="2"/>
        <v>1</v>
      </c>
      <c r="Q45" s="168" t="s">
        <v>385</v>
      </c>
      <c r="R45" s="183" t="s">
        <v>301</v>
      </c>
      <c r="S45">
        <f>SUMIF(Descriptif!I:I,Graphiques!$R45,Descriptif!G:G)</f>
        <v>0</v>
      </c>
    </row>
    <row r="46" spans="1:19" ht="15.75" thickBot="1" x14ac:dyDescent="0.3">
      <c r="A46" t="s">
        <v>148</v>
      </c>
      <c r="B46" s="5" t="str">
        <f>'3 - Saisie manuelle'!AL52</f>
        <v>IAM avec inhibiteurs et inducteurs enzymatiques</v>
      </c>
      <c r="C46" s="5">
        <f>'3 - Saisie manuelle'!AM52</f>
        <v>0</v>
      </c>
      <c r="D46" s="54" t="b">
        <f t="shared" si="1"/>
        <v>0</v>
      </c>
      <c r="E46">
        <f t="shared" si="2"/>
        <v>1</v>
      </c>
      <c r="Q46" s="168" t="s">
        <v>385</v>
      </c>
      <c r="R46" s="194" t="s">
        <v>300</v>
      </c>
      <c r="S46">
        <f>SUMIF(Descriptif!I:I,Graphiques!$R46,Descriptif!G:G)</f>
        <v>0</v>
      </c>
    </row>
    <row r="47" spans="1:19" ht="15.75" customHeight="1" thickBot="1" x14ac:dyDescent="0.3">
      <c r="A47" t="s">
        <v>148</v>
      </c>
      <c r="B47" s="5" t="str">
        <f>'3 - Saisie manuelle'!AL53</f>
        <v>Immunosuppresseur et interactions médicamenteuses à vérifier</v>
      </c>
      <c r="C47" s="5">
        <f>'3 - Saisie manuelle'!AM53</f>
        <v>0</v>
      </c>
      <c r="D47" s="54" t="b">
        <f t="shared" si="1"/>
        <v>0</v>
      </c>
      <c r="E47">
        <f t="shared" si="2"/>
        <v>1</v>
      </c>
      <c r="Q47" s="169" t="s">
        <v>379</v>
      </c>
      <c r="R47" s="187" t="s">
        <v>298</v>
      </c>
      <c r="S47">
        <f>SUMIF(Descriptif!I:I,Graphiques!$R47,Descriptif!G:G)</f>
        <v>0</v>
      </c>
    </row>
    <row r="48" spans="1:19" ht="15.75" thickBot="1" x14ac:dyDescent="0.3">
      <c r="A48" t="s">
        <v>148</v>
      </c>
      <c r="B48" s="5" t="str">
        <f>'3 - Saisie manuelle'!AL54</f>
        <v>Macrolides et QT long ou médicaments allongeant le QT</v>
      </c>
      <c r="C48" s="5">
        <f>'3 - Saisie manuelle'!AM54</f>
        <v>0</v>
      </c>
      <c r="D48" s="54" t="b">
        <f t="shared" si="1"/>
        <v>0</v>
      </c>
      <c r="E48">
        <f t="shared" si="2"/>
        <v>1</v>
      </c>
      <c r="Q48" s="170" t="s">
        <v>380</v>
      </c>
      <c r="R48" s="195" t="s">
        <v>296</v>
      </c>
      <c r="S48">
        <f>SUMIF(Descriptif!I:I,Graphiques!$R48,Descriptif!G:G)</f>
        <v>0</v>
      </c>
    </row>
    <row r="49" spans="1:19" ht="15.75" thickBot="1" x14ac:dyDescent="0.3">
      <c r="A49" t="s">
        <v>148</v>
      </c>
      <c r="B49" s="5" t="str">
        <f>'3 - Saisie manuelle'!AL55</f>
        <v>Neuroleptiques : médicaments à risque de QT long</v>
      </c>
      <c r="C49" s="5">
        <f>'3 - Saisie manuelle'!AM55</f>
        <v>0</v>
      </c>
      <c r="D49" s="54" t="b">
        <f t="shared" si="1"/>
        <v>0</v>
      </c>
      <c r="E49">
        <f t="shared" si="2"/>
        <v>1</v>
      </c>
      <c r="Q49" s="170" t="s">
        <v>380</v>
      </c>
      <c r="R49" s="183" t="s">
        <v>295</v>
      </c>
      <c r="S49">
        <f>SUMIF(Descriptif!I:I,Graphiques!$R49,Descriptif!G:G)</f>
        <v>0</v>
      </c>
    </row>
    <row r="50" spans="1:19" ht="15.75" thickBot="1" x14ac:dyDescent="0.3">
      <c r="A50" t="s">
        <v>148</v>
      </c>
      <c r="B50" s="5" t="str">
        <f>'3 - Saisie manuelle'!AL56</f>
        <v>Rifampicine et interactions médicamenteuses</v>
      </c>
      <c r="C50" s="5">
        <f>'3 - Saisie manuelle'!AM56</f>
        <v>0</v>
      </c>
      <c r="D50" s="54" t="b">
        <f t="shared" si="1"/>
        <v>0</v>
      </c>
      <c r="E50">
        <f t="shared" si="2"/>
        <v>1</v>
      </c>
      <c r="Q50" s="170" t="s">
        <v>380</v>
      </c>
      <c r="R50" s="186" t="s">
        <v>294</v>
      </c>
      <c r="S50">
        <f>SUMIF(Descriptif!I:I,Graphiques!$R50,Descriptif!G:G)</f>
        <v>0</v>
      </c>
    </row>
    <row r="51" spans="1:19" ht="15.75" thickBot="1" x14ac:dyDescent="0.3">
      <c r="A51" t="s">
        <v>148</v>
      </c>
      <c r="B51" s="5" t="str">
        <f>'3 - Saisie manuelle'!AL57</f>
        <v>Syndrome sérotoninergique : médicaments à risque</v>
      </c>
      <c r="C51" s="5">
        <f>'3 - Saisie manuelle'!AM57</f>
        <v>0</v>
      </c>
      <c r="D51" s="54" t="b">
        <f t="shared" si="1"/>
        <v>0</v>
      </c>
      <c r="E51">
        <f t="shared" si="2"/>
        <v>1</v>
      </c>
      <c r="Q51" s="170" t="s">
        <v>380</v>
      </c>
      <c r="R51" s="193" t="s">
        <v>293</v>
      </c>
      <c r="S51">
        <f>SUMIF(Descriptif!I:I,Graphiques!$R51,Descriptif!G:G)</f>
        <v>0</v>
      </c>
    </row>
    <row r="52" spans="1:19" ht="15.75" thickBot="1" x14ac:dyDescent="0.3">
      <c r="A52" t="s">
        <v>148</v>
      </c>
      <c r="B52" s="5" t="str">
        <f>'3 - Saisie manuelle'!AL58</f>
        <v>VHC : nouveaux anti-VHC et interactions médicamenteuses</v>
      </c>
      <c r="C52" s="5">
        <f>'3 - Saisie manuelle'!AM58</f>
        <v>0</v>
      </c>
      <c r="D52" s="54" t="b">
        <f t="shared" si="1"/>
        <v>0</v>
      </c>
      <c r="E52">
        <f t="shared" si="2"/>
        <v>1</v>
      </c>
      <c r="Q52" s="170" t="s">
        <v>380</v>
      </c>
      <c r="R52" s="186" t="s">
        <v>292</v>
      </c>
      <c r="S52">
        <f>SUMIF(Descriptif!I:I,Graphiques!$R52,Descriptif!G:G)</f>
        <v>0</v>
      </c>
    </row>
    <row r="53" spans="1:19" ht="15.75" thickBot="1" x14ac:dyDescent="0.3">
      <c r="A53" t="s">
        <v>148</v>
      </c>
      <c r="B53" s="5" t="str">
        <f>'3 - Saisie manuelle'!AL59</f>
        <v>VIH : antirétroviraux et interactions médicamenteuses</v>
      </c>
      <c r="C53" s="5">
        <f>'3 - Saisie manuelle'!AM59</f>
        <v>0</v>
      </c>
      <c r="D53" s="54" t="b">
        <f t="shared" si="1"/>
        <v>0</v>
      </c>
      <c r="E53">
        <f t="shared" si="2"/>
        <v>1</v>
      </c>
      <c r="Q53" s="169" t="s">
        <v>381</v>
      </c>
      <c r="R53" s="187" t="s">
        <v>290</v>
      </c>
      <c r="S53">
        <f>SUMIF(Descriptif!I:I,Graphiques!$R53,Descriptif!G:G)</f>
        <v>0</v>
      </c>
    </row>
    <row r="54" spans="1:19" ht="24.75" thickBot="1" x14ac:dyDescent="0.3">
      <c r="A54" t="s">
        <v>165</v>
      </c>
      <c r="B54" s="5" t="str">
        <f>'3 - Saisie manuelle'!AL61</f>
        <v>AIT / AVC non cardioembolique : démarrer anti-agrégant plaquettaire</v>
      </c>
      <c r="C54" s="5">
        <f>'3 - Saisie manuelle'!AM61</f>
        <v>0</v>
      </c>
      <c r="D54" s="54" t="b">
        <f t="shared" si="1"/>
        <v>0</v>
      </c>
      <c r="E54">
        <f t="shared" si="2"/>
        <v>1</v>
      </c>
      <c r="Q54" s="168" t="s">
        <v>382</v>
      </c>
      <c r="R54" s="185" t="s">
        <v>288</v>
      </c>
      <c r="S54">
        <f>SUMIF(Descriptif!I:I,Graphiques!$R54,Descriptif!G:G)</f>
        <v>0</v>
      </c>
    </row>
    <row r="55" spans="1:19" ht="15.75" customHeight="1" thickBot="1" x14ac:dyDescent="0.3">
      <c r="A55" t="s">
        <v>165</v>
      </c>
      <c r="B55" s="5" t="str">
        <f>'3 - Saisie manuelle'!AL62</f>
        <v>AIT / AVC non cardioembolique : démarrer statine</v>
      </c>
      <c r="C55" s="5">
        <f>'3 - Saisie manuelle'!AM62</f>
        <v>0</v>
      </c>
      <c r="D55" s="54" t="b">
        <f t="shared" si="1"/>
        <v>0</v>
      </c>
      <c r="E55">
        <f t="shared" si="2"/>
        <v>1</v>
      </c>
      <c r="Q55" s="168" t="s">
        <v>382</v>
      </c>
      <c r="R55" s="183" t="s">
        <v>287</v>
      </c>
      <c r="S55">
        <f>SUMIF(Descriptif!I:I,Graphiques!$R55,Descriptif!G:G)</f>
        <v>0</v>
      </c>
    </row>
    <row r="56" spans="1:19" ht="24.75" thickBot="1" x14ac:dyDescent="0.3">
      <c r="A56" t="s">
        <v>165</v>
      </c>
      <c r="B56" s="5" t="str">
        <f>'3 - Saisie manuelle'!AL63</f>
        <v>Alcoolodépendance et dénutrition : démarrer vitamine B1 et préparation multivitaminique</v>
      </c>
      <c r="C56" s="5">
        <f>'3 - Saisie manuelle'!AM63</f>
        <v>0</v>
      </c>
      <c r="D56" s="54" t="b">
        <f t="shared" si="1"/>
        <v>0</v>
      </c>
      <c r="E56">
        <f t="shared" si="2"/>
        <v>1</v>
      </c>
      <c r="Q56" s="169" t="s">
        <v>383</v>
      </c>
      <c r="R56" s="190" t="s">
        <v>285</v>
      </c>
      <c r="S56">
        <f>SUMIF(Descriptif!I:I,Graphiques!$R56,Descriptif!G:G)</f>
        <v>0</v>
      </c>
    </row>
    <row r="57" spans="1:19" ht="15.75" thickBot="1" x14ac:dyDescent="0.3">
      <c r="A57" t="s">
        <v>165</v>
      </c>
      <c r="B57" s="5" t="str">
        <f>'3 - Saisie manuelle'!AL64</f>
        <v>Antalgie : démarrer opiacés pour douleurs modérées à fortes</v>
      </c>
      <c r="C57" s="5">
        <f>'3 - Saisie manuelle'!AM64</f>
        <v>0</v>
      </c>
      <c r="D57" s="54" t="b">
        <f t="shared" si="1"/>
        <v>0</v>
      </c>
      <c r="E57">
        <f t="shared" si="2"/>
        <v>1</v>
      </c>
      <c r="Q57" s="168" t="s">
        <v>384</v>
      </c>
      <c r="R57" s="181" t="s">
        <v>283</v>
      </c>
      <c r="S57">
        <f>SUMIF(Descriptif!I:I,Graphiques!$R57,Descriptif!G:G)</f>
        <v>0</v>
      </c>
    </row>
    <row r="58" spans="1:19" ht="15.75" thickBot="1" x14ac:dyDescent="0.3">
      <c r="A58" t="s">
        <v>165</v>
      </c>
      <c r="B58" s="5" t="str">
        <f>'3 - Saisie manuelle'!AL65</f>
        <v>Antalgie et opiacés : prévenir la constipation</v>
      </c>
      <c r="C58" s="5">
        <f>'3 - Saisie manuelle'!AM65</f>
        <v>0</v>
      </c>
      <c r="D58" s="54" t="b">
        <f t="shared" si="1"/>
        <v>0</v>
      </c>
      <c r="E58">
        <f t="shared" si="2"/>
        <v>1</v>
      </c>
    </row>
    <row r="59" spans="1:19" ht="15.75" thickBot="1" x14ac:dyDescent="0.3">
      <c r="A59" t="s">
        <v>165</v>
      </c>
      <c r="B59" s="5" t="str">
        <f>'3 - Saisie manuelle'!AL66</f>
        <v>Arythmie / FA : démarrer anticoagulation orale</v>
      </c>
      <c r="C59" s="5">
        <f>'3 - Saisie manuelle'!AM66</f>
        <v>0</v>
      </c>
      <c r="D59" s="54" t="b">
        <f t="shared" si="1"/>
        <v>0</v>
      </c>
      <c r="E59">
        <f t="shared" si="2"/>
        <v>1</v>
      </c>
    </row>
    <row r="60" spans="1:19" ht="24.75" thickBot="1" x14ac:dyDescent="0.3">
      <c r="A60" t="s">
        <v>165</v>
      </c>
      <c r="B60" s="5" t="str">
        <f>'3 - Saisie manuelle'!AL67</f>
        <v>Asthme et traitement de fond : ajout d'un β2-mimétiques à longue durée d'action en 2ème intention</v>
      </c>
      <c r="C60" s="5">
        <f>'3 - Saisie manuelle'!AM67</f>
        <v>0</v>
      </c>
      <c r="D60" s="54" t="b">
        <f t="shared" si="1"/>
        <v>0</v>
      </c>
      <c r="E60">
        <f t="shared" si="2"/>
        <v>1</v>
      </c>
    </row>
    <row r="61" spans="1:19" ht="24.75" thickBot="1" x14ac:dyDescent="0.3">
      <c r="A61" t="s">
        <v>165</v>
      </c>
      <c r="B61" s="5" t="str">
        <f>'3 - Saisie manuelle'!AL68</f>
        <v>Asthme et traitement de fond : démarrer corticostéroïdes inhalés en 1ère intention</v>
      </c>
      <c r="C61" s="5">
        <f>'3 - Saisie manuelle'!AM68</f>
        <v>0</v>
      </c>
      <c r="D61" s="54" t="b">
        <f t="shared" si="1"/>
        <v>0</v>
      </c>
      <c r="E61">
        <f t="shared" si="2"/>
        <v>1</v>
      </c>
    </row>
    <row r="62" spans="1:19" ht="15.75" thickBot="1" x14ac:dyDescent="0.3">
      <c r="A62" t="s">
        <v>165</v>
      </c>
      <c r="B62" s="5" t="str">
        <f>'3 - Saisie manuelle'!AL69</f>
        <v>Biphosphonate : modalité de prise</v>
      </c>
      <c r="C62" s="5">
        <f>'3 - Saisie manuelle'!AM69</f>
        <v>0</v>
      </c>
      <c r="D62" s="54" t="b">
        <f t="shared" si="1"/>
        <v>0</v>
      </c>
      <c r="E62">
        <f t="shared" si="2"/>
        <v>1</v>
      </c>
    </row>
    <row r="63" spans="1:19" ht="24.75" thickBot="1" x14ac:dyDescent="0.3">
      <c r="A63" t="s">
        <v>165</v>
      </c>
      <c r="B63" s="5" t="str">
        <f>'3 - Saisie manuelle'!AL70</f>
        <v>BPCO et traitement de fond : démarrer β2-mimétiques ou anticholinergiques en 1ère intention</v>
      </c>
      <c r="C63" s="5">
        <f>'3 - Saisie manuelle'!AM70</f>
        <v>0</v>
      </c>
      <c r="D63" s="54" t="b">
        <f t="shared" si="1"/>
        <v>0</v>
      </c>
      <c r="E63">
        <f t="shared" si="2"/>
        <v>1</v>
      </c>
    </row>
    <row r="64" spans="1:19" ht="15.75" thickBot="1" x14ac:dyDescent="0.3">
      <c r="A64" t="s">
        <v>165</v>
      </c>
      <c r="B64" s="5" t="str">
        <f>'3 - Saisie manuelle'!AL71</f>
        <v>Cardiopathie ischémique stable : démarrer aspirine faible dose</v>
      </c>
      <c r="C64" s="5">
        <f>'3 - Saisie manuelle'!AM71</f>
        <v>0</v>
      </c>
      <c r="D64" s="54" t="b">
        <f t="shared" si="1"/>
        <v>0</v>
      </c>
      <c r="E64">
        <f t="shared" si="2"/>
        <v>1</v>
      </c>
    </row>
    <row r="65" spans="1:5" ht="15.75" customHeight="1" thickBot="1" x14ac:dyDescent="0.3">
      <c r="A65" t="s">
        <v>165</v>
      </c>
      <c r="B65" s="5" t="str">
        <f>'3 - Saisie manuelle'!AL72</f>
        <v>Cardiopathie ischémique stable : démarrer bétabloquant</v>
      </c>
      <c r="C65" s="5">
        <f>'3 - Saisie manuelle'!AM72</f>
        <v>0</v>
      </c>
      <c r="D65" s="54" t="b">
        <f t="shared" si="1"/>
        <v>0</v>
      </c>
      <c r="E65">
        <f t="shared" si="2"/>
        <v>1</v>
      </c>
    </row>
    <row r="66" spans="1:5" ht="15.75" thickBot="1" x14ac:dyDescent="0.3">
      <c r="A66" t="s">
        <v>165</v>
      </c>
      <c r="B66" s="5" t="str">
        <f>'3 - Saisie manuelle'!AL73</f>
        <v>Cardiopathie ischémique stable : démarrer statine</v>
      </c>
      <c r="C66" s="5">
        <f>'3 - Saisie manuelle'!AM73</f>
        <v>0</v>
      </c>
      <c r="D66" s="54" t="b">
        <f t="shared" si="1"/>
        <v>0</v>
      </c>
      <c r="E66">
        <f t="shared" si="2"/>
        <v>1</v>
      </c>
    </row>
    <row r="67" spans="1:5" ht="24.75" thickBot="1" x14ac:dyDescent="0.3">
      <c r="A67" t="s">
        <v>165</v>
      </c>
      <c r="B67" s="5" t="str">
        <f>'3 - Saisie manuelle'!AL74</f>
        <v>Corticostéroïde au long cours et risque majoré de fracture ou haut risque d'ostéoporose : démarrer biphosphonate</v>
      </c>
      <c r="C67" s="5">
        <f>'3 - Saisie manuelle'!AM74</f>
        <v>0</v>
      </c>
      <c r="D67" s="54" t="b">
        <f t="shared" ref="D67:D129" si="3">IF(AND(E67&gt;0,E67&lt;11,C67&gt;0),TRUE,FALSE)</f>
        <v>0</v>
      </c>
      <c r="E67">
        <f t="shared" si="2"/>
        <v>1</v>
      </c>
    </row>
    <row r="68" spans="1:5" ht="24.75" thickBot="1" x14ac:dyDescent="0.3">
      <c r="A68" t="s">
        <v>165</v>
      </c>
      <c r="B68" s="5" t="str">
        <f>'3 - Saisie manuelle'!AL75</f>
        <v>Corticostéroïde au long cours, prévention ostéoporose : démarrer calcium/vitamine D</v>
      </c>
      <c r="C68" s="5">
        <f>'3 - Saisie manuelle'!AM75</f>
        <v>0</v>
      </c>
      <c r="D68" s="54" t="b">
        <f t="shared" si="3"/>
        <v>0</v>
      </c>
      <c r="E68">
        <f t="shared" si="2"/>
        <v>1</v>
      </c>
    </row>
    <row r="69" spans="1:5" ht="24.75" thickBot="1" x14ac:dyDescent="0.3">
      <c r="A69" t="s">
        <v>165</v>
      </c>
      <c r="B69" s="5" t="str">
        <f>'3 - Saisie manuelle'!AL76</f>
        <v>Crise de Goutte : colchicine, AINS ou corticostéroïde en 1ère intention</v>
      </c>
      <c r="C69" s="5">
        <f>'3 - Saisie manuelle'!AM76</f>
        <v>0</v>
      </c>
      <c r="D69" s="54" t="b">
        <f t="shared" si="3"/>
        <v>0</v>
      </c>
      <c r="E69">
        <f t="shared" ref="E69:E132" si="4">RANK(C69,$C$4:$C$82,0)</f>
        <v>1</v>
      </c>
    </row>
    <row r="70" spans="1:5" ht="24.75" thickBot="1" x14ac:dyDescent="0.3">
      <c r="A70" t="s">
        <v>165</v>
      </c>
      <c r="B70" s="5" t="str">
        <f>'3 - Saisie manuelle'!AL77</f>
        <v>Dépendance aux benzodiazépines : poursuivre traitement aux doses habituelles en phase aigüe d'hospitalisation</v>
      </c>
      <c r="C70" s="5">
        <f>'3 - Saisie manuelle'!AM77</f>
        <v>0</v>
      </c>
      <c r="D70" s="54" t="b">
        <f t="shared" si="3"/>
        <v>0</v>
      </c>
      <c r="E70">
        <f t="shared" si="4"/>
        <v>1</v>
      </c>
    </row>
    <row r="71" spans="1:5" ht="24.75" thickBot="1" x14ac:dyDescent="0.3">
      <c r="A71" t="s">
        <v>165</v>
      </c>
      <c r="B71" s="5" t="str">
        <f>'3 - Saisie manuelle'!AL78</f>
        <v>Dépendance aux opiacés : poursuivre traitement substitutif habituel</v>
      </c>
      <c r="C71" s="5">
        <f>'3 - Saisie manuelle'!AM78</f>
        <v>0</v>
      </c>
      <c r="D71" s="54" t="b">
        <f t="shared" si="3"/>
        <v>0</v>
      </c>
      <c r="E71">
        <f t="shared" si="4"/>
        <v>1</v>
      </c>
    </row>
    <row r="72" spans="1:5" ht="24.75" thickBot="1" x14ac:dyDescent="0.3">
      <c r="A72" t="s">
        <v>165</v>
      </c>
      <c r="B72" s="5" t="str">
        <f>'3 - Saisie manuelle'!AL79</f>
        <v>Dépression : optimisation des doses d'antidépresseurs si traitement insuffisamment efficace</v>
      </c>
      <c r="C72" s="5">
        <f>'3 - Saisie manuelle'!AM79</f>
        <v>0</v>
      </c>
      <c r="D72" s="54" t="b">
        <f t="shared" si="3"/>
        <v>0</v>
      </c>
      <c r="E72">
        <f t="shared" si="4"/>
        <v>1</v>
      </c>
    </row>
    <row r="73" spans="1:5" ht="15.75" thickBot="1" x14ac:dyDescent="0.3">
      <c r="A73" t="s">
        <v>165</v>
      </c>
      <c r="B73" s="5" t="str">
        <f>'3 - Saisie manuelle'!AL80</f>
        <v>Dépression sévère : démarrer un ISRS (en 1ere intention)</v>
      </c>
      <c r="C73" s="5">
        <f>'3 - Saisie manuelle'!AM80</f>
        <v>0</v>
      </c>
      <c r="D73" s="54" t="b">
        <f t="shared" si="3"/>
        <v>0</v>
      </c>
      <c r="E73">
        <f t="shared" si="4"/>
        <v>1</v>
      </c>
    </row>
    <row r="74" spans="1:5" ht="15.75" thickBot="1" x14ac:dyDescent="0.3">
      <c r="A74" t="s">
        <v>165</v>
      </c>
      <c r="B74" s="5" t="str">
        <f>'3 - Saisie manuelle'!AL81</f>
        <v>Diabète : adapter traitement selon HbA1c cible</v>
      </c>
      <c r="C74" s="5">
        <f>'3 - Saisie manuelle'!AM81</f>
        <v>0</v>
      </c>
      <c r="D74" s="54" t="b">
        <f t="shared" si="3"/>
        <v>0</v>
      </c>
      <c r="E74">
        <f t="shared" si="4"/>
        <v>1</v>
      </c>
    </row>
    <row r="75" spans="1:5" ht="24.75" thickBot="1" x14ac:dyDescent="0.3">
      <c r="A75" t="s">
        <v>165</v>
      </c>
      <c r="B75" s="5" t="str">
        <f>'3 - Saisie manuelle'!AL82</f>
        <v>Diabète : démarrer aspirine faible dose si haut risque cardiovasculaire ou en prevention secondaire</v>
      </c>
      <c r="C75" s="5">
        <f>'3 - Saisie manuelle'!AM82</f>
        <v>0</v>
      </c>
      <c r="D75" s="54" t="b">
        <f t="shared" si="3"/>
        <v>0</v>
      </c>
      <c r="E75">
        <f t="shared" si="4"/>
        <v>1</v>
      </c>
    </row>
    <row r="76" spans="1:5" ht="24.75" customHeight="1" thickBot="1" x14ac:dyDescent="0.3">
      <c r="A76" t="s">
        <v>165</v>
      </c>
      <c r="B76" s="5" t="str">
        <f>'3 - Saisie manuelle'!AL83</f>
        <v>Diabète : démarrer statine si haut ou très haut risque cardiovasculaire</v>
      </c>
      <c r="C76" s="5">
        <f>'3 - Saisie manuelle'!AM83</f>
        <v>0</v>
      </c>
      <c r="D76" s="54" t="b">
        <f t="shared" si="3"/>
        <v>0</v>
      </c>
      <c r="E76">
        <f t="shared" si="4"/>
        <v>1</v>
      </c>
    </row>
    <row r="77" spans="1:5" ht="15.75" thickBot="1" x14ac:dyDescent="0.3">
      <c r="A77" t="s">
        <v>165</v>
      </c>
      <c r="B77" s="5" t="str">
        <f>'3 - Saisie manuelle'!AL84</f>
        <v>Diabète type 2 : démarrer metformine en 1er intention</v>
      </c>
      <c r="C77" s="5">
        <f>'3 - Saisie manuelle'!AM84</f>
        <v>0</v>
      </c>
      <c r="D77" s="54" t="b">
        <f t="shared" si="3"/>
        <v>0</v>
      </c>
      <c r="E77">
        <f t="shared" si="4"/>
        <v>1</v>
      </c>
    </row>
    <row r="78" spans="1:5" ht="15.75" thickBot="1" x14ac:dyDescent="0.3">
      <c r="A78" t="s">
        <v>165</v>
      </c>
      <c r="B78" s="5" t="str">
        <f>'3 - Saisie manuelle'!AL85</f>
        <v>Diarrhées : traitement Clostridium D.</v>
      </c>
      <c r="C78" s="5">
        <f>'3 - Saisie manuelle'!AM85</f>
        <v>0</v>
      </c>
      <c r="D78" s="54" t="b">
        <f t="shared" si="3"/>
        <v>0</v>
      </c>
      <c r="E78">
        <f t="shared" si="4"/>
        <v>1</v>
      </c>
    </row>
    <row r="79" spans="1:5" ht="24.75" thickBot="1" x14ac:dyDescent="0.3">
      <c r="A79" t="s">
        <v>165</v>
      </c>
      <c r="B79" s="5" t="str">
        <f>'3 - Saisie manuelle'!AL86</f>
        <v>Douleurs neuropathiques : association d'antalgiques en 2ème intention</v>
      </c>
      <c r="C79" s="5">
        <f>'3 - Saisie manuelle'!AM86</f>
        <v>0</v>
      </c>
      <c r="D79" s="54" t="b">
        <f t="shared" si="3"/>
        <v>0</v>
      </c>
      <c r="E79">
        <f t="shared" si="4"/>
        <v>1</v>
      </c>
    </row>
    <row r="80" spans="1:5" ht="24.75" thickBot="1" x14ac:dyDescent="0.3">
      <c r="A80" t="s">
        <v>165</v>
      </c>
      <c r="B80" s="5" t="str">
        <f>'3 - Saisie manuelle'!AL87</f>
        <v>Douleurs neuropathiques : démarrer anticonvulsivants* ou antidépresseurs** en 1ère intention</v>
      </c>
      <c r="C80" s="5">
        <f>'3 - Saisie manuelle'!AM87</f>
        <v>0</v>
      </c>
      <c r="D80" s="54" t="b">
        <f t="shared" si="3"/>
        <v>0</v>
      </c>
      <c r="E80">
        <f t="shared" si="4"/>
        <v>1</v>
      </c>
    </row>
    <row r="81" spans="1:79" ht="15.75" customHeight="1" thickBot="1" x14ac:dyDescent="0.3">
      <c r="A81" t="s">
        <v>165</v>
      </c>
      <c r="B81" s="5" t="str">
        <f>'3 - Saisie manuelle'!AL88</f>
        <v>Dyslipidémie et haut risque cardiovasculaire : démarrer statine</v>
      </c>
      <c r="C81" s="5">
        <f>'3 - Saisie manuelle'!AM88</f>
        <v>0</v>
      </c>
      <c r="D81" s="54" t="b">
        <f t="shared" si="3"/>
        <v>0</v>
      </c>
      <c r="E81">
        <f t="shared" si="4"/>
        <v>1</v>
      </c>
    </row>
    <row r="82" spans="1:79" ht="24.75" thickBot="1" x14ac:dyDescent="0.3">
      <c r="A82" t="s">
        <v>165</v>
      </c>
      <c r="B82" s="5" t="str">
        <f>'3 - Saisie manuelle'!AL89</f>
        <v>Dyslipidémie ou hypercholestérolémie : démarrer statine en 1ère intention</v>
      </c>
      <c r="C82" s="5">
        <f>'3 - Saisie manuelle'!AM89</f>
        <v>0</v>
      </c>
      <c r="D82" s="54" t="b">
        <f t="shared" si="3"/>
        <v>0</v>
      </c>
      <c r="E82">
        <f t="shared" si="4"/>
        <v>1</v>
      </c>
    </row>
    <row r="83" spans="1:79" ht="15.75" thickBot="1" x14ac:dyDescent="0.3">
      <c r="A83" t="s">
        <v>165</v>
      </c>
      <c r="B83" s="5" t="str">
        <f>'3 - Saisie manuelle'!AL90</f>
        <v>Epilepsie : interactions avec une éventuelle contraception</v>
      </c>
      <c r="C83" s="5">
        <f>'3 - Saisie manuelle'!AM90</f>
        <v>0</v>
      </c>
      <c r="D83" s="54" t="b">
        <f t="shared" si="3"/>
        <v>0</v>
      </c>
      <c r="E83">
        <f t="shared" si="4"/>
        <v>1</v>
      </c>
    </row>
    <row r="84" spans="1:79" ht="15.75" thickBot="1" x14ac:dyDescent="0.3">
      <c r="A84" t="s">
        <v>165</v>
      </c>
      <c r="B84" s="5" t="str">
        <f>'3 - Saisie manuelle'!AL91</f>
        <v>Glaucome : poursuivre gouttes ophtalmiques</v>
      </c>
      <c r="C84" s="5">
        <f>'3 - Saisie manuelle'!AM91</f>
        <v>0</v>
      </c>
      <c r="D84" s="54" t="b">
        <f t="shared" si="3"/>
        <v>0</v>
      </c>
      <c r="E84">
        <f t="shared" si="4"/>
        <v>1</v>
      </c>
    </row>
    <row r="85" spans="1:79" ht="84.75" thickBot="1" x14ac:dyDescent="0.3">
      <c r="A85" t="s">
        <v>165</v>
      </c>
      <c r="B85" s="5" t="str">
        <f>'3 - Saisie manuelle'!AL92</f>
        <v>Goutte et initiation d'un traitement de fond : associer colchicine faible dose</v>
      </c>
      <c r="C85" s="5">
        <f>'3 - Saisie manuelle'!AM92</f>
        <v>0</v>
      </c>
      <c r="D85" s="54" t="b">
        <f t="shared" si="3"/>
        <v>0</v>
      </c>
      <c r="E85">
        <f t="shared" si="4"/>
        <v>1</v>
      </c>
      <c r="F85" s="15" t="s">
        <v>55</v>
      </c>
      <c r="G85" s="17" t="s">
        <v>56</v>
      </c>
      <c r="H85" s="20" t="s">
        <v>57</v>
      </c>
      <c r="I85" s="22" t="s">
        <v>59</v>
      </c>
      <c r="J85" s="25" t="s">
        <v>60</v>
      </c>
      <c r="K85" s="28" t="s">
        <v>61</v>
      </c>
      <c r="L85" s="2" t="s">
        <v>62</v>
      </c>
      <c r="N85" s="7"/>
      <c r="O85" s="8"/>
      <c r="Q85" s="9"/>
      <c r="S85" s="9"/>
      <c r="T85" s="9"/>
      <c r="U85" s="9"/>
      <c r="V85" s="9"/>
      <c r="W85" s="9"/>
      <c r="X85" s="9"/>
      <c r="Y85" s="9"/>
      <c r="Z85" s="10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2"/>
      <c r="AP85" s="13"/>
      <c r="AQ85" s="13"/>
      <c r="AR85" s="13"/>
      <c r="AS85" s="13"/>
      <c r="AT85" s="14"/>
      <c r="BC85" s="16"/>
      <c r="BE85" s="18"/>
      <c r="BF85" s="18"/>
      <c r="BG85" s="18"/>
      <c r="BH85" s="18"/>
      <c r="BI85" s="18"/>
      <c r="BJ85" s="18"/>
      <c r="BK85" s="18"/>
      <c r="BL85" s="19"/>
      <c r="BN85" s="21"/>
      <c r="BP85" s="23"/>
      <c r="BQ85" s="23"/>
      <c r="BR85" s="23"/>
      <c r="BS85" s="23"/>
      <c r="BT85" s="24"/>
      <c r="BV85" s="26"/>
      <c r="BW85" s="26"/>
      <c r="BX85" s="27"/>
      <c r="BZ85" s="29"/>
      <c r="CA85" s="30"/>
    </row>
    <row r="86" spans="1:79" ht="24.75" thickBot="1" x14ac:dyDescent="0.3">
      <c r="A86" t="s">
        <v>165</v>
      </c>
      <c r="B86" s="5" t="str">
        <f>'3 - Saisie manuelle'!AL93</f>
        <v>Goutte et traitement de fond : démarrer allopurinol en 1ère intention</v>
      </c>
      <c r="C86" s="5">
        <f>'3 - Saisie manuelle'!AM93</f>
        <v>0</v>
      </c>
      <c r="D86" s="54" t="b">
        <f t="shared" si="3"/>
        <v>0</v>
      </c>
      <c r="E86">
        <f t="shared" si="4"/>
        <v>1</v>
      </c>
      <c r="F86">
        <f>SUM(C54:C57)</f>
        <v>0</v>
      </c>
      <c r="G86">
        <f>SUM(C58:C66)</f>
        <v>0</v>
      </c>
      <c r="H86">
        <f>SUM(C67:C68)</f>
        <v>0</v>
      </c>
      <c r="I86">
        <f>SUM(C69:C74)</f>
        <v>0</v>
      </c>
      <c r="J86">
        <f>SUM(C75:C78)</f>
        <v>0</v>
      </c>
      <c r="K86">
        <f>SUM(C79:C81)</f>
        <v>0</v>
      </c>
      <c r="L86">
        <f>SUM(C82)</f>
        <v>0</v>
      </c>
    </row>
    <row r="87" spans="1:79" ht="24.75" customHeight="1" thickBot="1" x14ac:dyDescent="0.3">
      <c r="A87" t="s">
        <v>165</v>
      </c>
      <c r="B87" s="5" t="str">
        <f>'3 - Saisie manuelle'!AL94</f>
        <v>Greffes et immunosuppresseurs : suivi therapeutique pharmacologique</v>
      </c>
      <c r="C87" s="5">
        <f>'3 - Saisie manuelle'!AM94</f>
        <v>0</v>
      </c>
      <c r="D87" s="54" t="b">
        <f t="shared" si="3"/>
        <v>0</v>
      </c>
      <c r="E87">
        <f t="shared" si="4"/>
        <v>1</v>
      </c>
      <c r="F87" s="31" t="e">
        <f>F86/(5*'4 - Synthèse des résultats'!D13)</f>
        <v>#DIV/0!</v>
      </c>
      <c r="G87" s="31" t="e">
        <f>G86/(9*'4 - Synthèse des résultats'!D13)</f>
        <v>#DIV/0!</v>
      </c>
      <c r="H87" s="31" t="e">
        <f>H86/(2*'4 - Synthèse des résultats'!D13)</f>
        <v>#DIV/0!</v>
      </c>
      <c r="I87" s="31" t="e">
        <f>I86/(6*'4 - Synthèse des résultats'!D13)</f>
        <v>#DIV/0!</v>
      </c>
      <c r="J87" s="31" t="e">
        <f>J86/(4*'4 - Synthèse des résultats'!D13)</f>
        <v>#DIV/0!</v>
      </c>
      <c r="K87" s="31" t="e">
        <f>K86/(3*'4 - Synthèse des résultats'!D13)</f>
        <v>#DIV/0!</v>
      </c>
      <c r="L87" s="31" t="e">
        <f>L86/(1*'4 - Synthèse des résultats'!D13)</f>
        <v>#DIV/0!</v>
      </c>
      <c r="N87" s="32"/>
      <c r="O87" s="32"/>
    </row>
    <row r="88" spans="1:79" ht="24.75" thickBot="1" x14ac:dyDescent="0.3">
      <c r="A88" t="s">
        <v>165</v>
      </c>
      <c r="B88" s="5" t="str">
        <f>'3 - Saisie manuelle'!AL95</f>
        <v>Hématotoxicité par antagoniste de l'acide folique : démarrer acide folinique</v>
      </c>
      <c r="C88" s="5">
        <f>'3 - Saisie manuelle'!AM95</f>
        <v>0</v>
      </c>
      <c r="D88" s="54" t="b">
        <f t="shared" si="3"/>
        <v>0</v>
      </c>
      <c r="E88">
        <f t="shared" si="4"/>
        <v>1</v>
      </c>
    </row>
    <row r="89" spans="1:79" ht="15.75" thickBot="1" x14ac:dyDescent="0.3">
      <c r="A89" t="s">
        <v>165</v>
      </c>
      <c r="B89" s="5" t="str">
        <f>'3 - Saisie manuelle'!AL96</f>
        <v>HTA : démarrer traitement</v>
      </c>
      <c r="C89" s="5">
        <f>'3 - Saisie manuelle'!AM96</f>
        <v>0</v>
      </c>
      <c r="D89" s="54" t="b">
        <f t="shared" si="3"/>
        <v>0</v>
      </c>
      <c r="E89">
        <f t="shared" si="4"/>
        <v>1</v>
      </c>
    </row>
    <row r="90" spans="1:79" ht="15.75" thickBot="1" x14ac:dyDescent="0.3">
      <c r="A90" t="s">
        <v>165</v>
      </c>
      <c r="B90" s="5" t="str">
        <f>'3 - Saisie manuelle'!AL97</f>
        <v>HTA résistante</v>
      </c>
      <c r="C90" s="5">
        <f>'3 - Saisie manuelle'!AM97</f>
        <v>0</v>
      </c>
      <c r="D90" s="54" t="b">
        <f t="shared" si="3"/>
        <v>0</v>
      </c>
      <c r="E90">
        <f t="shared" si="4"/>
        <v>1</v>
      </c>
    </row>
    <row r="91" spans="1:79" ht="15.75" thickBot="1" x14ac:dyDescent="0.3">
      <c r="A91" t="s">
        <v>165</v>
      </c>
      <c r="B91" s="5" t="str">
        <f>'3 - Saisie manuelle'!AL98</f>
        <v>Hyperthyroïdie : démarrer bétabloquant</v>
      </c>
      <c r="C91" s="5">
        <f>'3 - Saisie manuelle'!AM98</f>
        <v>0</v>
      </c>
      <c r="D91" s="54" t="b">
        <f t="shared" si="3"/>
        <v>0</v>
      </c>
      <c r="E91">
        <f t="shared" si="4"/>
        <v>1</v>
      </c>
    </row>
    <row r="92" spans="1:79" ht="15.75" thickBot="1" x14ac:dyDescent="0.3">
      <c r="A92" t="s">
        <v>165</v>
      </c>
      <c r="B92" s="5" t="str">
        <f>'3 - Saisie manuelle'!AL99</f>
        <v>IH / Cirrhose : lactulose, lactitol</v>
      </c>
      <c r="C92" s="5">
        <f>'3 - Saisie manuelle'!AM99</f>
        <v>0</v>
      </c>
      <c r="D92" s="54" t="b">
        <f t="shared" si="3"/>
        <v>0</v>
      </c>
      <c r="E92">
        <f t="shared" si="4"/>
        <v>1</v>
      </c>
    </row>
    <row r="93" spans="1:79" ht="24.75" thickBot="1" x14ac:dyDescent="0.3">
      <c r="A93" t="s">
        <v>165</v>
      </c>
      <c r="B93" s="5" t="str">
        <f>'3 - Saisie manuelle'!AL100</f>
        <v>Infection abdominale : antibiothérapie couvrant les germes anaérobies</v>
      </c>
      <c r="C93" s="5">
        <f>'3 - Saisie manuelle'!AM100</f>
        <v>0</v>
      </c>
      <c r="D93" s="54" t="b">
        <f t="shared" si="3"/>
        <v>0</v>
      </c>
      <c r="E93">
        <f t="shared" si="4"/>
        <v>1</v>
      </c>
    </row>
    <row r="94" spans="1:79" ht="15.75" thickBot="1" x14ac:dyDescent="0.3">
      <c r="A94" t="s">
        <v>165</v>
      </c>
      <c r="B94" s="5" t="str">
        <f>'3 - Saisie manuelle'!AL101</f>
        <v>Infection ostéo-articulaire : antibiotique diffusant dans l'os</v>
      </c>
      <c r="C94" s="5">
        <f>'3 - Saisie manuelle'!AM101</f>
        <v>0</v>
      </c>
      <c r="D94" s="54" t="b">
        <f t="shared" si="3"/>
        <v>0</v>
      </c>
      <c r="E94">
        <f t="shared" si="4"/>
        <v>1</v>
      </c>
    </row>
    <row r="95" spans="1:79" ht="24.75" customHeight="1" thickBot="1" x14ac:dyDescent="0.3">
      <c r="A95" t="s">
        <v>165</v>
      </c>
      <c r="B95" s="5" t="str">
        <f>'3 - Saisie manuelle'!AL102</f>
        <v>Infection pulmonaire : bêta-lactamines et/ou macrolides ou fluoroquinolone seule en traitement probabiliste</v>
      </c>
      <c r="C95" s="5">
        <f>'3 - Saisie manuelle'!AM102</f>
        <v>0</v>
      </c>
      <c r="D95" s="54" t="b">
        <f t="shared" si="3"/>
        <v>0</v>
      </c>
      <c r="E95">
        <f t="shared" si="4"/>
        <v>1</v>
      </c>
    </row>
    <row r="96" spans="1:79" ht="24.75" thickBot="1" x14ac:dyDescent="0.3">
      <c r="A96" t="s">
        <v>165</v>
      </c>
      <c r="B96" s="5" t="str">
        <f>'3 - Saisie manuelle'!AL103</f>
        <v>Insuffisance cardiaque : démarrer antagoniste de l'aldostérone si FEVG &lt; 35%</v>
      </c>
      <c r="C96" s="5">
        <f>'3 - Saisie manuelle'!AM103</f>
        <v>0</v>
      </c>
      <c r="D96" s="54" t="b">
        <f t="shared" si="3"/>
        <v>0</v>
      </c>
      <c r="E96">
        <f t="shared" si="4"/>
        <v>1</v>
      </c>
    </row>
    <row r="97" spans="1:5" ht="15.75" thickBot="1" x14ac:dyDescent="0.3">
      <c r="A97" t="s">
        <v>165</v>
      </c>
      <c r="B97" s="5" t="str">
        <f>'3 - Saisie manuelle'!AL104</f>
        <v>Insuffisance cardiaque : démarrer bétabloquants appropriés*</v>
      </c>
      <c r="C97" s="5">
        <f>'3 - Saisie manuelle'!AM104</f>
        <v>0</v>
      </c>
      <c r="D97" s="54" t="b">
        <f t="shared" si="3"/>
        <v>0</v>
      </c>
      <c r="E97">
        <f t="shared" si="4"/>
        <v>1</v>
      </c>
    </row>
    <row r="98" spans="1:5" ht="15.75" thickBot="1" x14ac:dyDescent="0.3">
      <c r="A98" t="s">
        <v>165</v>
      </c>
      <c r="B98" s="5" t="str">
        <f>'3 - Saisie manuelle'!AL105</f>
        <v>Insuffisance cardiaque : démarrer IECA ou ARAII</v>
      </c>
      <c r="C98" s="5">
        <f>'3 - Saisie manuelle'!AM105</f>
        <v>0</v>
      </c>
      <c r="D98" s="54" t="b">
        <f t="shared" si="3"/>
        <v>0</v>
      </c>
      <c r="E98">
        <f t="shared" si="4"/>
        <v>1</v>
      </c>
    </row>
    <row r="99" spans="1:5" ht="15.75" thickBot="1" x14ac:dyDescent="0.3">
      <c r="A99" t="s">
        <v>165</v>
      </c>
      <c r="B99" s="5" t="str">
        <f>'3 - Saisie manuelle'!AL106</f>
        <v>IR : corriger carence en fer si traitement par EPO</v>
      </c>
      <c r="C99" s="5">
        <f>'3 - Saisie manuelle'!AM106</f>
        <v>0</v>
      </c>
      <c r="D99" s="54" t="b">
        <f t="shared" si="3"/>
        <v>0</v>
      </c>
      <c r="E99">
        <f t="shared" si="4"/>
        <v>1</v>
      </c>
    </row>
    <row r="100" spans="1:5" ht="15.75" thickBot="1" x14ac:dyDescent="0.3">
      <c r="A100" t="s">
        <v>165</v>
      </c>
      <c r="B100" s="5" t="str">
        <f>'3 - Saisie manuelle'!AL107</f>
        <v>IR : démarrer calcium et vitamine D</v>
      </c>
      <c r="C100" s="5">
        <f>'3 - Saisie manuelle'!AM107</f>
        <v>0</v>
      </c>
      <c r="D100" s="54" t="b">
        <f t="shared" si="3"/>
        <v>0</v>
      </c>
      <c r="E100">
        <f t="shared" si="4"/>
        <v>1</v>
      </c>
    </row>
    <row r="101" spans="1:5" ht="15.75" thickBot="1" x14ac:dyDescent="0.3">
      <c r="A101" t="s">
        <v>165</v>
      </c>
      <c r="B101" s="5" t="str">
        <f>'3 - Saisie manuelle'!AL108</f>
        <v>IR : démarrer chélateur du phosphore</v>
      </c>
      <c r="C101" s="5">
        <f>'3 - Saisie manuelle'!AM108</f>
        <v>0</v>
      </c>
      <c r="D101" s="54" t="b">
        <f t="shared" si="3"/>
        <v>0</v>
      </c>
      <c r="E101">
        <f t="shared" si="4"/>
        <v>1</v>
      </c>
    </row>
    <row r="102" spans="1:5" ht="15.75" thickBot="1" x14ac:dyDescent="0.3">
      <c r="A102" t="s">
        <v>165</v>
      </c>
      <c r="B102" s="5" t="str">
        <f>'3 - Saisie manuelle'!AL109</f>
        <v>IR : fer, EPO, et Hb cible</v>
      </c>
      <c r="C102" s="5">
        <f>'3 - Saisie manuelle'!AM109</f>
        <v>0</v>
      </c>
      <c r="D102" s="54" t="b">
        <f t="shared" si="3"/>
        <v>0</v>
      </c>
      <c r="E102">
        <f t="shared" si="4"/>
        <v>1</v>
      </c>
    </row>
    <row r="103" spans="1:5" ht="15.75" thickBot="1" x14ac:dyDescent="0.3">
      <c r="A103" t="s">
        <v>165</v>
      </c>
      <c r="B103" s="5" t="str">
        <f>'3 - Saisie manuelle'!AL110</f>
        <v>IR, Albuminurie et diabète : démarrer IECA ou ARAII</v>
      </c>
      <c r="C103" s="5">
        <f>'3 - Saisie manuelle'!AM110</f>
        <v>0</v>
      </c>
      <c r="D103" s="54" t="b">
        <f t="shared" si="3"/>
        <v>0</v>
      </c>
      <c r="E103">
        <f t="shared" si="4"/>
        <v>1</v>
      </c>
    </row>
    <row r="104" spans="1:5" ht="15.75" thickBot="1" x14ac:dyDescent="0.3">
      <c r="A104" t="s">
        <v>165</v>
      </c>
      <c r="B104" s="5" t="str">
        <f>'3 - Saisie manuelle'!AL111</f>
        <v>Maladie de Parkinson : modalité de prise des médicaments</v>
      </c>
      <c r="C104" s="5">
        <f>'3 - Saisie manuelle'!AM111</f>
        <v>0</v>
      </c>
      <c r="D104" s="54" t="b">
        <f t="shared" si="3"/>
        <v>0</v>
      </c>
      <c r="E104">
        <f t="shared" si="4"/>
        <v>1</v>
      </c>
    </row>
    <row r="105" spans="1:5" ht="15.75" thickBot="1" x14ac:dyDescent="0.3">
      <c r="A105" t="s">
        <v>165</v>
      </c>
      <c r="B105" s="5" t="str">
        <f>'3 - Saisie manuelle'!AL112</f>
        <v>Migraine : démarrer traitement de fond ?</v>
      </c>
      <c r="C105" s="5">
        <f>'3 - Saisie manuelle'!AM112</f>
        <v>0</v>
      </c>
      <c r="D105" s="54" t="b">
        <f t="shared" si="3"/>
        <v>0</v>
      </c>
      <c r="E105">
        <f t="shared" si="4"/>
        <v>1</v>
      </c>
    </row>
    <row r="106" spans="1:5" ht="24.75" thickBot="1" x14ac:dyDescent="0.3">
      <c r="A106" t="s">
        <v>165</v>
      </c>
      <c r="B106" s="5" t="str">
        <f>'3 - Saisie manuelle'!AL113</f>
        <v>Migraine : démarrer triptan en 2ème intention si non réponse aux AINS +/- combinés</v>
      </c>
      <c r="C106" s="5">
        <f>'3 - Saisie manuelle'!AM113</f>
        <v>0</v>
      </c>
      <c r="D106" s="54" t="b">
        <f t="shared" si="3"/>
        <v>0</v>
      </c>
      <c r="E106">
        <f t="shared" si="4"/>
        <v>1</v>
      </c>
    </row>
    <row r="107" spans="1:5" ht="15.75" thickBot="1" x14ac:dyDescent="0.3">
      <c r="A107" t="s">
        <v>165</v>
      </c>
      <c r="B107" s="5" t="str">
        <f>'3 - Saisie manuelle'!AL114</f>
        <v>MTEV idiopathique : démarrer anticoagulation</v>
      </c>
      <c r="C107" s="5">
        <f>'3 - Saisie manuelle'!AM114</f>
        <v>0</v>
      </c>
      <c r="D107" s="54" t="b">
        <f t="shared" si="3"/>
        <v>0</v>
      </c>
      <c r="E107">
        <f t="shared" si="4"/>
        <v>1</v>
      </c>
    </row>
    <row r="108" spans="1:5" ht="15.75" thickBot="1" x14ac:dyDescent="0.3">
      <c r="A108" t="s">
        <v>165</v>
      </c>
      <c r="B108" s="5" t="str">
        <f>'3 - Saisie manuelle'!AL115</f>
        <v>MTX : démarrer acide folique</v>
      </c>
      <c r="C108" s="5">
        <f>'3 - Saisie manuelle'!AM115</f>
        <v>0</v>
      </c>
      <c r="D108" s="54" t="b">
        <f t="shared" si="3"/>
        <v>0</v>
      </c>
      <c r="E108">
        <f t="shared" si="4"/>
        <v>1</v>
      </c>
    </row>
    <row r="109" spans="1:5" ht="15.75" thickBot="1" x14ac:dyDescent="0.3">
      <c r="A109" t="s">
        <v>165</v>
      </c>
      <c r="B109" s="5" t="str">
        <f>'3 - Saisie manuelle'!AL116</f>
        <v>Prévention neurotoxicité de l'isoniazide : démarrer vitamine B6 ?</v>
      </c>
      <c r="C109" s="5">
        <f>'3 - Saisie manuelle'!AM116</f>
        <v>0</v>
      </c>
      <c r="D109" s="54" t="b">
        <f t="shared" si="3"/>
        <v>0</v>
      </c>
      <c r="E109">
        <f t="shared" si="4"/>
        <v>1</v>
      </c>
    </row>
    <row r="110" spans="1:5" ht="24.75" thickBot="1" x14ac:dyDescent="0.3">
      <c r="A110" t="s">
        <v>165</v>
      </c>
      <c r="B110" s="5" t="str">
        <f>'3 - Saisie manuelle'!AL117</f>
        <v>Prophylaxie pneumocystose / toxoplasmose et greffe de moelle osseuse</v>
      </c>
      <c r="C110" s="5">
        <f>'3 - Saisie manuelle'!AM117</f>
        <v>0</v>
      </c>
      <c r="D110" s="54" t="b">
        <f t="shared" si="3"/>
        <v>0</v>
      </c>
      <c r="E110">
        <f t="shared" si="4"/>
        <v>1</v>
      </c>
    </row>
    <row r="111" spans="1:5" ht="24.75" thickBot="1" x14ac:dyDescent="0.3">
      <c r="A111" t="s">
        <v>165</v>
      </c>
      <c r="B111" s="5" t="str">
        <f>'3 - Saisie manuelle'!AL118</f>
        <v>Prophylaxie pneumocystose / toxoplasmose et traitement immunosuppresseur</v>
      </c>
      <c r="C111" s="5">
        <f>'3 - Saisie manuelle'!AM118</f>
        <v>0</v>
      </c>
      <c r="D111" s="54" t="b">
        <f t="shared" si="3"/>
        <v>0</v>
      </c>
      <c r="E111">
        <f t="shared" si="4"/>
        <v>1</v>
      </c>
    </row>
    <row r="112" spans="1:5" ht="24.75" thickBot="1" x14ac:dyDescent="0.3">
      <c r="A112" t="s">
        <v>165</v>
      </c>
      <c r="B112" s="5" t="str">
        <f>'3 - Saisie manuelle'!AL119</f>
        <v>Prophylaxie pneumocystose / toxoplasmose et VIH avec un taux de CD4 &lt; 200 cellules/mm3</v>
      </c>
      <c r="C112" s="5">
        <f>'3 - Saisie manuelle'!AM119</f>
        <v>0</v>
      </c>
      <c r="D112" s="54" t="b">
        <f t="shared" si="3"/>
        <v>0</v>
      </c>
      <c r="E112">
        <f t="shared" si="4"/>
        <v>1</v>
      </c>
    </row>
    <row r="113" spans="1:5" ht="15.75" thickBot="1" x14ac:dyDescent="0.3">
      <c r="A113" t="s">
        <v>165</v>
      </c>
      <c r="B113" s="5" t="str">
        <f>'3 - Saisie manuelle'!AL120</f>
        <v>Prophylaxie pneumocystose / toxoplasmose et greffe d'organe</v>
      </c>
      <c r="C113" s="5">
        <f>'3 - Saisie manuelle'!AM120</f>
        <v>0</v>
      </c>
      <c r="D113" s="54" t="b">
        <f t="shared" si="3"/>
        <v>0</v>
      </c>
      <c r="E113">
        <f t="shared" si="4"/>
        <v>1</v>
      </c>
    </row>
    <row r="114" spans="1:5" ht="24.75" thickBot="1" x14ac:dyDescent="0.3">
      <c r="A114" t="s">
        <v>165</v>
      </c>
      <c r="B114" s="5" t="str">
        <f>'3 - Saisie manuelle'!AL121</f>
        <v>Sevrage alcoolique : démarrer suivi rapproché et éventuellement traitement préventif par benzodiazépine</v>
      </c>
      <c r="C114" s="5">
        <f>'3 - Saisie manuelle'!AM121</f>
        <v>0</v>
      </c>
      <c r="D114" s="54" t="b">
        <f t="shared" si="3"/>
        <v>0</v>
      </c>
      <c r="E114">
        <f t="shared" si="4"/>
        <v>1</v>
      </c>
    </row>
    <row r="115" spans="1:5" ht="24.75" thickBot="1" x14ac:dyDescent="0.3">
      <c r="A115" t="s">
        <v>165</v>
      </c>
      <c r="B115" s="5" t="str">
        <f>'3 - Saisie manuelle'!AL122</f>
        <v>STEMI / NSTE-ACS et prévention secondaire : démarrer bétabloquants</v>
      </c>
      <c r="C115" s="5">
        <f>'3 - Saisie manuelle'!AM122</f>
        <v>0</v>
      </c>
      <c r="D115" s="54" t="b">
        <f t="shared" si="3"/>
        <v>0</v>
      </c>
      <c r="E115">
        <f t="shared" si="4"/>
        <v>1</v>
      </c>
    </row>
    <row r="116" spans="1:5" ht="15.75" thickBot="1" x14ac:dyDescent="0.3">
      <c r="A116" t="s">
        <v>165</v>
      </c>
      <c r="B116" s="5" t="str">
        <f>'3 - Saisie manuelle'!AL123</f>
        <v>STEMI / NSTE-ACS et prévention secondaire : démarrer statine</v>
      </c>
      <c r="C116" s="5">
        <f>'3 - Saisie manuelle'!AM123</f>
        <v>0</v>
      </c>
      <c r="D116" s="54" t="b">
        <f t="shared" si="3"/>
        <v>0</v>
      </c>
      <c r="E116">
        <f t="shared" si="4"/>
        <v>1</v>
      </c>
    </row>
    <row r="117" spans="1:5" ht="24.75" thickBot="1" x14ac:dyDescent="0.3">
      <c r="A117" t="s">
        <v>165</v>
      </c>
      <c r="B117" s="5" t="str">
        <f>'3 - Saisie manuelle'!AL124</f>
        <v>STEMI / NSTE-ACS et prévention secondaire : démarrer IECA ou ARAII</v>
      </c>
      <c r="C117" s="5">
        <f>'3 - Saisie manuelle'!AM124</f>
        <v>0</v>
      </c>
      <c r="D117" s="54" t="b">
        <f t="shared" si="3"/>
        <v>0</v>
      </c>
      <c r="E117">
        <f t="shared" si="4"/>
        <v>1</v>
      </c>
    </row>
    <row r="118" spans="1:5" ht="24.75" customHeight="1" thickBot="1" x14ac:dyDescent="0.3">
      <c r="A118" t="s">
        <v>165</v>
      </c>
      <c r="B118" s="5" t="str">
        <f>'3 - Saisie manuelle'!AL125</f>
        <v>STEMI / NSTE-ACS et prévention secondaire : évaluer nécessité de double anti-agrégation</v>
      </c>
      <c r="C118" s="5">
        <f>'3 - Saisie manuelle'!AM125</f>
        <v>0</v>
      </c>
      <c r="D118" s="54" t="b">
        <f t="shared" si="3"/>
        <v>0</v>
      </c>
      <c r="E118">
        <f t="shared" si="4"/>
        <v>1</v>
      </c>
    </row>
    <row r="119" spans="1:5" ht="15.75" thickBot="1" x14ac:dyDescent="0.3">
      <c r="A119" t="s">
        <v>165</v>
      </c>
      <c r="B119" s="5" t="str">
        <f>'3 - Saisie manuelle'!AL126</f>
        <v>Tabagisme : démarrer substitut nicotinique si besoin</v>
      </c>
      <c r="C119" s="5">
        <f>'3 - Saisie manuelle'!AM126</f>
        <v>0</v>
      </c>
      <c r="D119" s="54" t="b">
        <f t="shared" si="3"/>
        <v>0</v>
      </c>
      <c r="E119">
        <f t="shared" si="4"/>
        <v>1</v>
      </c>
    </row>
    <row r="120" spans="1:5" ht="24.75" thickBot="1" x14ac:dyDescent="0.3">
      <c r="A120" t="s">
        <v>165</v>
      </c>
      <c r="B120" s="5" t="str">
        <f>'3 - Saisie manuelle'!AL127</f>
        <v>Tabagisme et maladie respiratoire / cardiopathie ischémique : démarrer aide à l'arrêt du tabac</v>
      </c>
      <c r="C120" s="5">
        <f>'3 - Saisie manuelle'!AM127</f>
        <v>0</v>
      </c>
      <c r="D120" s="54" t="b">
        <f t="shared" si="3"/>
        <v>0</v>
      </c>
      <c r="E120">
        <f t="shared" si="4"/>
        <v>1</v>
      </c>
    </row>
    <row r="121" spans="1:5" ht="15.75" thickBot="1" x14ac:dyDescent="0.3">
      <c r="A121" t="s">
        <v>165</v>
      </c>
      <c r="B121" s="5" t="str">
        <f>'3 - Saisie manuelle'!AL128</f>
        <v>Tuberculose : poursuite du traitement 6 à 18 mois</v>
      </c>
      <c r="C121" s="5">
        <f>'3 - Saisie manuelle'!AM128</f>
        <v>0</v>
      </c>
      <c r="D121" s="54" t="b">
        <f t="shared" si="3"/>
        <v>0</v>
      </c>
      <c r="E121">
        <f t="shared" si="4"/>
        <v>1</v>
      </c>
    </row>
    <row r="122" spans="1:5" ht="24.75" thickBot="1" x14ac:dyDescent="0.3">
      <c r="A122" t="s">
        <v>165</v>
      </c>
      <c r="B122" s="5" t="str">
        <f>'3 - Saisie manuelle'!AL129</f>
        <v>TVP / EP / MTEV : démarrer traitement anticoagulant prophylactique</v>
      </c>
      <c r="C122" s="5">
        <f>'3 - Saisie manuelle'!AM129</f>
        <v>0</v>
      </c>
      <c r="D122" s="54" t="b">
        <f t="shared" si="3"/>
        <v>0</v>
      </c>
      <c r="E122">
        <f t="shared" si="4"/>
        <v>1</v>
      </c>
    </row>
    <row r="123" spans="1:5" ht="15.75" thickBot="1" x14ac:dyDescent="0.3">
      <c r="A123" t="s">
        <v>165</v>
      </c>
      <c r="B123" s="5" t="str">
        <f>'3 - Saisie manuelle'!AL130</f>
        <v>TVP / EP : démarrer anticoagulation</v>
      </c>
      <c r="C123" s="5">
        <f>'3 - Saisie manuelle'!AM130</f>
        <v>0</v>
      </c>
      <c r="D123" s="54" t="b">
        <f t="shared" si="3"/>
        <v>0</v>
      </c>
      <c r="E123">
        <f t="shared" si="4"/>
        <v>1</v>
      </c>
    </row>
    <row r="124" spans="1:5" ht="15.75" thickBot="1" x14ac:dyDescent="0.3">
      <c r="A124" t="s">
        <v>165</v>
      </c>
      <c r="B124" s="5" t="str">
        <f>'3 - Saisie manuelle'!AL131</f>
        <v>Vaccination : contrôle du statut vaccinal</v>
      </c>
      <c r="C124" s="5">
        <f>'3 - Saisie manuelle'!AM131</f>
        <v>0</v>
      </c>
      <c r="D124" s="54" t="b">
        <f t="shared" si="3"/>
        <v>0</v>
      </c>
      <c r="E124">
        <f t="shared" si="4"/>
        <v>1</v>
      </c>
    </row>
    <row r="125" spans="1:5" ht="15.75" thickBot="1" x14ac:dyDescent="0.3">
      <c r="A125" t="s">
        <v>165</v>
      </c>
      <c r="B125" s="5" t="str">
        <f>'3 - Saisie manuelle'!AL132</f>
        <v>Vaccination antigrippale annuelle</v>
      </c>
      <c r="C125" s="5">
        <f>'3 - Saisie manuelle'!AM132</f>
        <v>0</v>
      </c>
      <c r="D125" s="54" t="b">
        <f t="shared" si="3"/>
        <v>0</v>
      </c>
      <c r="E125">
        <f t="shared" si="4"/>
        <v>1</v>
      </c>
    </row>
    <row r="126" spans="1:5" ht="15.75" thickBot="1" x14ac:dyDescent="0.3">
      <c r="A126" t="s">
        <v>165</v>
      </c>
      <c r="B126" s="5" t="str">
        <f>'3 - Saisie manuelle'!AL133</f>
        <v>Vaccination antipneumococcique et patients à haut risque</v>
      </c>
      <c r="C126" s="5">
        <f>'3 - Saisie manuelle'!AM133</f>
        <v>0</v>
      </c>
      <c r="D126" s="54" t="b">
        <f t="shared" si="3"/>
        <v>0</v>
      </c>
      <c r="E126">
        <f t="shared" si="4"/>
        <v>1</v>
      </c>
    </row>
    <row r="127" spans="1:5" ht="15.75" thickBot="1" x14ac:dyDescent="0.3">
      <c r="A127" t="s">
        <v>165</v>
      </c>
      <c r="B127" s="5" t="str">
        <f>'3 - Saisie manuelle'!AL134</f>
        <v>VHB : traitement par analogues nucléosidiques</v>
      </c>
      <c r="C127" s="5">
        <f>'3 - Saisie manuelle'!AM134</f>
        <v>0</v>
      </c>
      <c r="D127" s="54" t="b">
        <f t="shared" si="3"/>
        <v>0</v>
      </c>
      <c r="E127">
        <f t="shared" si="4"/>
        <v>1</v>
      </c>
    </row>
    <row r="128" spans="1:5" ht="15.75" thickBot="1" x14ac:dyDescent="0.3">
      <c r="A128" t="s">
        <v>165</v>
      </c>
      <c r="B128" s="5" t="str">
        <f>'3 - Saisie manuelle'!AL135</f>
        <v>VIH et risque cardiovasculaire : démarrer une statine</v>
      </c>
      <c r="C128" s="5">
        <f>'3 - Saisie manuelle'!AM135</f>
        <v>0</v>
      </c>
      <c r="D128" s="54" t="b">
        <f t="shared" si="3"/>
        <v>0</v>
      </c>
      <c r="E128">
        <f t="shared" si="4"/>
        <v>1</v>
      </c>
    </row>
    <row r="129" spans="1:5" ht="15.75" thickBot="1" x14ac:dyDescent="0.3">
      <c r="A129" t="s">
        <v>241</v>
      </c>
      <c r="B129" s="5" t="str">
        <f>'3 - Saisie manuelle'!AL137</f>
        <v>Allergie et nouveau médicament : vérifier absence d'allergie</v>
      </c>
      <c r="C129" s="5">
        <f>'3 - Saisie manuelle'!AM137</f>
        <v>0</v>
      </c>
      <c r="D129" s="54" t="b">
        <f t="shared" si="3"/>
        <v>0</v>
      </c>
      <c r="E129">
        <f t="shared" si="4"/>
        <v>1</v>
      </c>
    </row>
    <row r="130" spans="1:5" ht="15.75" thickBot="1" x14ac:dyDescent="0.3">
      <c r="A130" t="s">
        <v>241</v>
      </c>
      <c r="B130" s="5" t="str">
        <f>'3 - Saisie manuelle'!AL138</f>
        <v>Antibiothérapie : réévaluation de la durée de traitement</v>
      </c>
      <c r="C130" s="5">
        <f>'3 - Saisie manuelle'!AM138</f>
        <v>0</v>
      </c>
      <c r="D130" s="54" t="b">
        <f t="shared" ref="D130:D163" si="5">IF(AND(E130&gt;0,E130&lt;11,C130&gt;0),TRUE,FALSE)</f>
        <v>0</v>
      </c>
      <c r="E130">
        <f t="shared" si="4"/>
        <v>1</v>
      </c>
    </row>
    <row r="131" spans="1:5" ht="15.75" thickBot="1" x14ac:dyDescent="0.3">
      <c r="A131" t="s">
        <v>241</v>
      </c>
      <c r="B131" s="5" t="str">
        <f>'3 - Saisie manuelle'!AL139</f>
        <v>Anticoagulation : relai AVK vers AOD</v>
      </c>
      <c r="C131" s="5">
        <f>'3 - Saisie manuelle'!AM139</f>
        <v>0</v>
      </c>
      <c r="D131" s="54" t="b">
        <f t="shared" si="5"/>
        <v>0</v>
      </c>
      <c r="E131">
        <f t="shared" si="4"/>
        <v>1</v>
      </c>
    </row>
    <row r="132" spans="1:5" ht="15.75" thickBot="1" x14ac:dyDescent="0.3">
      <c r="A132" t="s">
        <v>241</v>
      </c>
      <c r="B132" s="5" t="str">
        <f>'3 - Saisie manuelle'!AL140</f>
        <v>Antituberculeux: éviter médicaments hépatotoxiques</v>
      </c>
      <c r="C132" s="5">
        <f>'3 - Saisie manuelle'!AM140</f>
        <v>0</v>
      </c>
      <c r="D132" s="54" t="b">
        <f t="shared" si="5"/>
        <v>0</v>
      </c>
      <c r="E132">
        <f t="shared" si="4"/>
        <v>1</v>
      </c>
    </row>
    <row r="133" spans="1:5" ht="24.75" thickBot="1" x14ac:dyDescent="0.3">
      <c r="A133" t="s">
        <v>241</v>
      </c>
      <c r="B133" s="5" t="str">
        <f>'3 - Saisie manuelle'!AL141</f>
        <v>Asthme et traitement de fond : éviter β2-mimétiques à longue durée d'action seul ou en monothérapie</v>
      </c>
      <c r="C133" s="5">
        <f>'3 - Saisie manuelle'!AM141</f>
        <v>0</v>
      </c>
      <c r="D133" s="54" t="b">
        <f t="shared" si="5"/>
        <v>0</v>
      </c>
      <c r="E133">
        <f t="shared" ref="E133:E163" si="6">RANK(C133,$C$4:$C$82,0)</f>
        <v>1</v>
      </c>
    </row>
    <row r="134" spans="1:5" ht="24.75" customHeight="1" thickBot="1" x14ac:dyDescent="0.3">
      <c r="A134" t="s">
        <v>241</v>
      </c>
      <c r="B134" s="5" t="str">
        <f>'3 - Saisie manuelle'!AL142</f>
        <v>BPCO et traitement de fond : éviter les corticostéroïdes inhalés seul ou en monothérapie</v>
      </c>
      <c r="C134" s="5">
        <f>'3 - Saisie manuelle'!AM142</f>
        <v>0</v>
      </c>
      <c r="D134" s="54" t="b">
        <f t="shared" si="5"/>
        <v>0</v>
      </c>
      <c r="E134">
        <f t="shared" si="6"/>
        <v>1</v>
      </c>
    </row>
    <row r="135" spans="1:5" ht="15.75" thickBot="1" x14ac:dyDescent="0.3">
      <c r="A135" t="s">
        <v>241</v>
      </c>
      <c r="B135" s="5" t="str">
        <f>'3 - Saisie manuelle'!AL143</f>
        <v>Constipation : médicaments à éviter</v>
      </c>
      <c r="C135" s="5">
        <f>'3 - Saisie manuelle'!AM143</f>
        <v>0</v>
      </c>
      <c r="D135" s="54" t="b">
        <f t="shared" si="5"/>
        <v>0</v>
      </c>
      <c r="E135">
        <f t="shared" si="6"/>
        <v>1</v>
      </c>
    </row>
    <row r="136" spans="1:5" ht="15.75" customHeight="1" thickBot="1" x14ac:dyDescent="0.3">
      <c r="A136" t="s">
        <v>241</v>
      </c>
      <c r="B136" s="5" t="str">
        <f>'3 - Saisie manuelle'!AL144</f>
        <v>Déficit en G6PD : médicaments à éviter et contre-indiqués</v>
      </c>
      <c r="C136" s="5">
        <f>'3 - Saisie manuelle'!AM144</f>
        <v>0</v>
      </c>
      <c r="D136" s="54" t="b">
        <f t="shared" si="5"/>
        <v>0</v>
      </c>
      <c r="E136">
        <f t="shared" si="6"/>
        <v>1</v>
      </c>
    </row>
    <row r="137" spans="1:5" ht="15.75" thickBot="1" x14ac:dyDescent="0.3">
      <c r="A137" t="s">
        <v>241</v>
      </c>
      <c r="B137" s="5" t="str">
        <f>'3 - Saisie manuelle'!AL145</f>
        <v>Diabète : médicaments modifiant la glycémie</v>
      </c>
      <c r="C137" s="5">
        <f>'3 - Saisie manuelle'!AM145</f>
        <v>0</v>
      </c>
      <c r="D137" s="54" t="b">
        <f t="shared" si="5"/>
        <v>0</v>
      </c>
      <c r="E137">
        <f t="shared" si="6"/>
        <v>1</v>
      </c>
    </row>
    <row r="138" spans="1:5" ht="15.75" thickBot="1" x14ac:dyDescent="0.3">
      <c r="A138" t="s">
        <v>241</v>
      </c>
      <c r="B138" s="5" t="str">
        <f>'3 - Saisie manuelle'!AL146</f>
        <v>Diabète et metformine : suspendre si situation instable</v>
      </c>
      <c r="C138" s="5">
        <f>'3 - Saisie manuelle'!AM146</f>
        <v>0</v>
      </c>
      <c r="D138" s="54" t="b">
        <f t="shared" si="5"/>
        <v>0</v>
      </c>
      <c r="E138">
        <f t="shared" si="6"/>
        <v>1</v>
      </c>
    </row>
    <row r="139" spans="1:5" ht="15.75" thickBot="1" x14ac:dyDescent="0.3">
      <c r="A139" t="s">
        <v>241</v>
      </c>
      <c r="B139" s="5" t="str">
        <f>'3 - Saisie manuelle'!AL147</f>
        <v>Diarrhées sans investigation : éviter ralentisseurs du transit</v>
      </c>
      <c r="C139" s="5">
        <f>'3 - Saisie manuelle'!AM147</f>
        <v>0</v>
      </c>
      <c r="D139" s="54" t="b">
        <f t="shared" si="5"/>
        <v>0</v>
      </c>
      <c r="E139">
        <f t="shared" si="6"/>
        <v>1</v>
      </c>
    </row>
    <row r="140" spans="1:5" ht="15.75" thickBot="1" x14ac:dyDescent="0.3">
      <c r="A140" t="s">
        <v>241</v>
      </c>
      <c r="B140" s="5" t="str">
        <f>'3 - Saisie manuelle'!AL148</f>
        <v>Dyslipidémie : éviter association statines et fibrates</v>
      </c>
      <c r="C140" s="5">
        <f>'3 - Saisie manuelle'!AM148</f>
        <v>0</v>
      </c>
      <c r="D140" s="54" t="b">
        <f t="shared" si="5"/>
        <v>0</v>
      </c>
      <c r="E140">
        <f t="shared" si="6"/>
        <v>1</v>
      </c>
    </row>
    <row r="141" spans="1:5" ht="15.75" thickBot="1" x14ac:dyDescent="0.3">
      <c r="A141" t="s">
        <v>241</v>
      </c>
      <c r="B141" s="5" t="str">
        <f>'3 - Saisie manuelle'!AL149</f>
        <v>Epilepsie : médicaments à éviter</v>
      </c>
      <c r="C141" s="5">
        <f>'3 - Saisie manuelle'!AM149</f>
        <v>0</v>
      </c>
      <c r="D141" s="54" t="b">
        <f t="shared" si="5"/>
        <v>0</v>
      </c>
      <c r="E141">
        <f t="shared" si="6"/>
        <v>1</v>
      </c>
    </row>
    <row r="142" spans="1:5" ht="15.75" thickBot="1" x14ac:dyDescent="0.3">
      <c r="A142" t="s">
        <v>241</v>
      </c>
      <c r="B142" s="5" t="str">
        <f>'3 - Saisie manuelle'!AL150</f>
        <v>Glaucome aigu par fermeture de l'angle : médicaments à éviter</v>
      </c>
      <c r="C142" s="5">
        <f>'3 - Saisie manuelle'!AM150</f>
        <v>0</v>
      </c>
      <c r="D142" s="54" t="b">
        <f t="shared" si="5"/>
        <v>0</v>
      </c>
      <c r="E142">
        <f t="shared" si="6"/>
        <v>1</v>
      </c>
    </row>
    <row r="143" spans="1:5" ht="15.75" thickBot="1" x14ac:dyDescent="0.3">
      <c r="A143" t="s">
        <v>241</v>
      </c>
      <c r="B143" s="5" t="str">
        <f>'3 - Saisie manuelle'!AL151</f>
        <v>Goutte : médicaments à éviter</v>
      </c>
      <c r="C143" s="5">
        <f>'3 - Saisie manuelle'!AM151</f>
        <v>0</v>
      </c>
      <c r="D143" s="54" t="b">
        <f t="shared" si="5"/>
        <v>0</v>
      </c>
      <c r="E143">
        <f t="shared" si="6"/>
        <v>1</v>
      </c>
    </row>
    <row r="144" spans="1:5" ht="15.75" thickBot="1" x14ac:dyDescent="0.3">
      <c r="A144" t="s">
        <v>241</v>
      </c>
      <c r="B144" s="5" t="str">
        <f>'3 - Saisie manuelle'!AL152</f>
        <v>HBP : médicament à éviter</v>
      </c>
      <c r="C144" s="5">
        <f>'3 - Saisie manuelle'!AM152</f>
        <v>0</v>
      </c>
      <c r="D144" s="54" t="b">
        <f t="shared" si="5"/>
        <v>0</v>
      </c>
      <c r="E144">
        <f t="shared" si="6"/>
        <v>1</v>
      </c>
    </row>
    <row r="145" spans="1:5" ht="15.75" customHeight="1" thickBot="1" x14ac:dyDescent="0.3">
      <c r="A145" t="s">
        <v>241</v>
      </c>
      <c r="B145" s="5" t="str">
        <f>'3 - Saisie manuelle'!AL153</f>
        <v>HTA : éviter diurétique de l'anse en 1ère intention</v>
      </c>
      <c r="C145" s="5">
        <f>'3 - Saisie manuelle'!AM153</f>
        <v>0</v>
      </c>
      <c r="D145" s="54" t="b">
        <f t="shared" si="5"/>
        <v>0</v>
      </c>
      <c r="E145">
        <f t="shared" si="6"/>
        <v>1</v>
      </c>
    </row>
    <row r="146" spans="1:5" ht="15.75" thickBot="1" x14ac:dyDescent="0.3">
      <c r="A146" t="s">
        <v>241</v>
      </c>
      <c r="B146" s="5" t="str">
        <f>'3 - Saisie manuelle'!AL154</f>
        <v>HTA : médicaments à éviter</v>
      </c>
      <c r="C146" s="5">
        <f>'3 - Saisie manuelle'!AM154</f>
        <v>0</v>
      </c>
      <c r="D146" s="54" t="b">
        <f t="shared" si="5"/>
        <v>0</v>
      </c>
      <c r="E146">
        <f t="shared" si="6"/>
        <v>1</v>
      </c>
    </row>
    <row r="147" spans="1:5" ht="15.75" thickBot="1" x14ac:dyDescent="0.3">
      <c r="A147" t="s">
        <v>241</v>
      </c>
      <c r="B147" s="5" t="str">
        <f>'3 - Saisie manuelle'!AL155</f>
        <v>Hypothyroïdie : levothyroxine et voie orale indisponible</v>
      </c>
      <c r="C147" s="5">
        <f>'3 - Saisie manuelle'!AM155</f>
        <v>0</v>
      </c>
      <c r="D147" s="54" t="b">
        <f t="shared" si="5"/>
        <v>0</v>
      </c>
      <c r="E147">
        <f t="shared" si="6"/>
        <v>1</v>
      </c>
    </row>
    <row r="148" spans="1:5" ht="24.75" thickBot="1" x14ac:dyDescent="0.3">
      <c r="A148" t="s">
        <v>241</v>
      </c>
      <c r="B148" s="5" t="str">
        <f>'3 - Saisie manuelle'!AL156</f>
        <v>IH / cirrhose : éviter médicaments hépatotoxiques ou à élimination hépatique</v>
      </c>
      <c r="C148" s="5">
        <f>'3 - Saisie manuelle'!AM156</f>
        <v>0</v>
      </c>
      <c r="D148" s="54" t="b">
        <f t="shared" si="5"/>
        <v>0</v>
      </c>
      <c r="E148">
        <f t="shared" si="6"/>
        <v>1</v>
      </c>
    </row>
    <row r="149" spans="1:5" ht="15.75" customHeight="1" thickBot="1" x14ac:dyDescent="0.3">
      <c r="A149" t="s">
        <v>241</v>
      </c>
      <c r="B149" s="5" t="str">
        <f>'3 - Saisie manuelle'!AL157</f>
        <v>Indications non justifiées** des IPP</v>
      </c>
      <c r="C149" s="5">
        <f>'3 - Saisie manuelle'!AM157</f>
        <v>0</v>
      </c>
      <c r="D149" s="54" t="b">
        <f t="shared" si="5"/>
        <v>0</v>
      </c>
      <c r="E149">
        <f t="shared" si="6"/>
        <v>1</v>
      </c>
    </row>
    <row r="150" spans="1:5" ht="15.75" thickBot="1" x14ac:dyDescent="0.3">
      <c r="A150" t="s">
        <v>241</v>
      </c>
      <c r="B150" s="5" t="str">
        <f>'3 - Saisie manuelle'!AL158</f>
        <v>Insuffisance cardiaque : médicaments à éviter</v>
      </c>
      <c r="C150" s="5">
        <f>'3 - Saisie manuelle'!AM158</f>
        <v>0</v>
      </c>
      <c r="D150" s="54" t="b">
        <f t="shared" si="5"/>
        <v>0</v>
      </c>
      <c r="E150">
        <f t="shared" si="6"/>
        <v>1</v>
      </c>
    </row>
    <row r="151" spans="1:5" ht="15.75" thickBot="1" x14ac:dyDescent="0.3">
      <c r="A151" t="s">
        <v>241</v>
      </c>
      <c r="B151" s="5" t="str">
        <f>'3 - Saisie manuelle'!AL159</f>
        <v>IPP : réévaluer durée et posologie d'un traitement empirique</v>
      </c>
      <c r="C151" s="5">
        <f>'3 - Saisie manuelle'!AM159</f>
        <v>0</v>
      </c>
      <c r="D151" s="54" t="b">
        <f t="shared" si="5"/>
        <v>0</v>
      </c>
      <c r="E151">
        <f t="shared" si="6"/>
        <v>1</v>
      </c>
    </row>
    <row r="152" spans="1:5" ht="24.75" thickBot="1" x14ac:dyDescent="0.3">
      <c r="A152" t="s">
        <v>241</v>
      </c>
      <c r="B152" s="5" t="str">
        <f>'3 - Saisie manuelle'!AL160</f>
        <v>IR : éviter ou adapter médicaments néphrotoxiques ou excrétés par le rein</v>
      </c>
      <c r="C152" s="5">
        <f>'3 - Saisie manuelle'!AM160</f>
        <v>0</v>
      </c>
      <c r="D152" s="54" t="b">
        <f t="shared" si="5"/>
        <v>0</v>
      </c>
      <c r="E152">
        <f t="shared" si="6"/>
        <v>1</v>
      </c>
    </row>
    <row r="153" spans="1:5" ht="24.75" thickBot="1" x14ac:dyDescent="0.3">
      <c r="A153" t="s">
        <v>241</v>
      </c>
      <c r="B153" s="5" t="str">
        <f>'3 - Saisie manuelle'!AL161</f>
        <v>Maladie de Parkinson et antinauséeux : privilégier la dompéridone</v>
      </c>
      <c r="C153" s="5">
        <f>'3 - Saisie manuelle'!AM161</f>
        <v>0</v>
      </c>
      <c r="D153" s="54" t="b">
        <f t="shared" si="5"/>
        <v>0</v>
      </c>
      <c r="E153">
        <f t="shared" si="6"/>
        <v>1</v>
      </c>
    </row>
    <row r="154" spans="1:5" ht="15.75" thickBot="1" x14ac:dyDescent="0.3">
      <c r="A154" t="s">
        <v>241</v>
      </c>
      <c r="B154" s="5" t="str">
        <f>'3 - Saisie manuelle'!AL162</f>
        <v>Polyarthrite rhumatoïde : éviter les corticostéroïdes au long cours</v>
      </c>
      <c r="C154" s="5">
        <f>'3 - Saisie manuelle'!AM162</f>
        <v>0</v>
      </c>
      <c r="D154" s="54" t="b">
        <f t="shared" si="5"/>
        <v>0</v>
      </c>
      <c r="E154">
        <f t="shared" si="6"/>
        <v>1</v>
      </c>
    </row>
    <row r="155" spans="1:5" ht="24.75" thickBot="1" x14ac:dyDescent="0.3">
      <c r="A155" t="s">
        <v>241</v>
      </c>
      <c r="B155" s="5" t="str">
        <f>'3 - Saisie manuelle'!AL163</f>
        <v>Psychotropes : éviter l'association de deux psychotropes de même classe thérapeutique</v>
      </c>
      <c r="C155" s="5">
        <f>'3 - Saisie manuelle'!AM163</f>
        <v>0</v>
      </c>
      <c r="D155" s="54" t="b">
        <f t="shared" si="5"/>
        <v>0</v>
      </c>
      <c r="E155">
        <f t="shared" si="6"/>
        <v>1</v>
      </c>
    </row>
    <row r="156" spans="1:5" ht="15.75" thickBot="1" x14ac:dyDescent="0.3">
      <c r="A156" t="s">
        <v>241</v>
      </c>
      <c r="B156" s="5" t="str">
        <f>'3 - Saisie manuelle'!AL164</f>
        <v>QT long : médicaments à risque</v>
      </c>
      <c r="C156" s="5">
        <f>'3 - Saisie manuelle'!AM164</f>
        <v>0</v>
      </c>
      <c r="D156" s="54" t="b">
        <f t="shared" si="5"/>
        <v>0</v>
      </c>
      <c r="E156">
        <f t="shared" si="6"/>
        <v>1</v>
      </c>
    </row>
    <row r="157" spans="1:5" ht="15.75" customHeight="1" thickBot="1" x14ac:dyDescent="0.3">
      <c r="A157" t="s">
        <v>241</v>
      </c>
      <c r="B157" s="5" t="str">
        <f>'3 - Saisie manuelle'!AL165</f>
        <v>Risque d'ulcères : IPP introduit avant ou durant l'hospitalisation</v>
      </c>
      <c r="C157" s="5">
        <f>'3 - Saisie manuelle'!AM165</f>
        <v>0</v>
      </c>
      <c r="D157" s="54" t="b">
        <f t="shared" si="5"/>
        <v>0</v>
      </c>
      <c r="E157">
        <f t="shared" si="6"/>
        <v>1</v>
      </c>
    </row>
    <row r="158" spans="1:5" ht="15.75" thickBot="1" x14ac:dyDescent="0.3">
      <c r="A158" t="s">
        <v>241</v>
      </c>
      <c r="B158" s="5" t="str">
        <f>'3 - Saisie manuelle'!AL166</f>
        <v>Somnifère : durée et arrêt de traitement</v>
      </c>
      <c r="C158" s="5">
        <f>'3 - Saisie manuelle'!AM166</f>
        <v>0</v>
      </c>
      <c r="D158" s="54" t="b">
        <f t="shared" si="5"/>
        <v>0</v>
      </c>
      <c r="E158">
        <f t="shared" si="6"/>
        <v>1</v>
      </c>
    </row>
    <row r="159" spans="1:5" ht="15.75" customHeight="1" thickBot="1" x14ac:dyDescent="0.3">
      <c r="A159" t="s">
        <v>241</v>
      </c>
      <c r="B159" s="5" t="str">
        <f>'3 - Saisie manuelle'!AL167</f>
        <v>Somnifère à éviter en 1ère intention</v>
      </c>
      <c r="C159" s="5">
        <f>'3 - Saisie manuelle'!AM167</f>
        <v>0</v>
      </c>
      <c r="D159" s="54" t="b">
        <f t="shared" si="5"/>
        <v>0</v>
      </c>
      <c r="E159">
        <f t="shared" si="6"/>
        <v>1</v>
      </c>
    </row>
    <row r="160" spans="1:5" ht="15.75" thickBot="1" x14ac:dyDescent="0.3">
      <c r="A160" t="s">
        <v>241</v>
      </c>
      <c r="B160" s="5" t="str">
        <f>'3 - Saisie manuelle'!AL168</f>
        <v>Syndrome extra-pyramidal : médicaments à risque</v>
      </c>
      <c r="C160" s="5">
        <f>'3 - Saisie manuelle'!AM168</f>
        <v>0</v>
      </c>
      <c r="D160" s="54" t="b">
        <f t="shared" si="5"/>
        <v>0</v>
      </c>
      <c r="E160">
        <f t="shared" si="6"/>
        <v>1</v>
      </c>
    </row>
    <row r="161" spans="1:5" ht="24.75" thickBot="1" x14ac:dyDescent="0.3">
      <c r="A161" t="s">
        <v>241</v>
      </c>
      <c r="B161" s="5" t="str">
        <f>'3 - Saisie manuelle'!AL169</f>
        <v>Traitement préventif de l'endocardite : uniquement chez patients et pour des actes à très hauts risques</v>
      </c>
      <c r="C161" s="5">
        <f>'3 - Saisie manuelle'!AM169</f>
        <v>0</v>
      </c>
      <c r="D161" s="54" t="b">
        <f t="shared" si="5"/>
        <v>0</v>
      </c>
      <c r="E161">
        <f t="shared" si="6"/>
        <v>1</v>
      </c>
    </row>
    <row r="162" spans="1:5" ht="15.75" thickBot="1" x14ac:dyDescent="0.3">
      <c r="A162" t="s">
        <v>241</v>
      </c>
      <c r="B162" s="5" t="str">
        <f>'3 - Saisie manuelle'!AL170</f>
        <v>Ulcère gastro-duodénal : médicaments à éviter</v>
      </c>
      <c r="C162" s="5">
        <f>'3 - Saisie manuelle'!AM170</f>
        <v>0</v>
      </c>
      <c r="D162" s="54" t="b">
        <f t="shared" si="5"/>
        <v>0</v>
      </c>
      <c r="E162">
        <f t="shared" si="6"/>
        <v>1</v>
      </c>
    </row>
    <row r="163" spans="1:5" ht="24.75" thickBot="1" x14ac:dyDescent="0.3">
      <c r="A163" t="s">
        <v>241</v>
      </c>
      <c r="B163" s="5" t="str">
        <f>'3 - Saisie manuelle'!AL171</f>
        <v>Vaccination et immunosuppression : éviter les vacccins vivants atténués</v>
      </c>
      <c r="C163" s="5">
        <f>'3 - Saisie manuelle'!AM171</f>
        <v>0</v>
      </c>
      <c r="D163" s="54" t="b">
        <f t="shared" si="5"/>
        <v>0</v>
      </c>
      <c r="E163">
        <f t="shared" si="6"/>
        <v>1</v>
      </c>
    </row>
    <row r="164" spans="1:5" ht="15.75" thickBot="1" x14ac:dyDescent="0.3">
      <c r="B164" s="5"/>
    </row>
    <row r="165" spans="1:5" ht="15.75" thickBot="1" x14ac:dyDescent="0.3">
      <c r="B165" s="5"/>
    </row>
    <row r="166" spans="1:5" ht="15.75" thickBot="1" x14ac:dyDescent="0.3">
      <c r="B166" s="5"/>
    </row>
    <row r="167" spans="1:5" ht="15.75" thickBot="1" x14ac:dyDescent="0.3">
      <c r="B167" s="5"/>
    </row>
    <row r="168" spans="1:5" ht="15.75" thickBot="1" x14ac:dyDescent="0.3">
      <c r="B168" s="5"/>
    </row>
    <row r="169" spans="1:5" x14ac:dyDescent="0.25">
      <c r="B169" s="5"/>
    </row>
  </sheetData>
  <pageMargins left="0.7" right="0.7" top="0.75" bottom="0.75" header="0.3" footer="0.3"/>
  <pageSetup paperSize="9" scale="4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7"/>
  </sheetPr>
  <dimension ref="A1:S212"/>
  <sheetViews>
    <sheetView view="pageBreakPreview" topLeftCell="A230" zoomScale="115" zoomScaleNormal="115" zoomScaleSheetLayoutView="115" workbookViewId="0">
      <selection activeCell="S21" sqref="S21"/>
    </sheetView>
  </sheetViews>
  <sheetFormatPr baseColWidth="10" defaultRowHeight="15" x14ac:dyDescent="0.25"/>
  <cols>
    <col min="1" max="4" width="23.5703125" style="6" customWidth="1"/>
    <col min="5" max="5" width="58" style="6" customWidth="1"/>
    <col min="6" max="7" width="23.5703125" style="6" customWidth="1"/>
    <col min="8" max="8" width="23.5703125" style="160" customWidth="1"/>
  </cols>
  <sheetData>
    <row r="1" spans="1:19" ht="15" customHeight="1" x14ac:dyDescent="0.25">
      <c r="A1" s="283" t="s">
        <v>54</v>
      </c>
      <c r="B1" s="283"/>
      <c r="C1" s="283"/>
      <c r="D1" s="283"/>
      <c r="E1" s="283"/>
      <c r="F1" s="283"/>
      <c r="G1" s="283"/>
      <c r="H1" s="28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2" spans="1:19" ht="15.75" customHeight="1" thickBot="1" x14ac:dyDescent="0.3">
      <c r="A2" s="284"/>
      <c r="B2" s="284"/>
      <c r="C2" s="284"/>
      <c r="D2" s="284"/>
      <c r="E2" s="284"/>
      <c r="F2" s="284"/>
      <c r="G2" s="284"/>
      <c r="H2" s="28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spans="1:19" ht="15" customHeight="1" x14ac:dyDescent="0.25">
      <c r="A3" s="154"/>
      <c r="B3" s="265" t="s">
        <v>359</v>
      </c>
      <c r="C3" s="266"/>
      <c r="D3" s="266"/>
      <c r="E3" s="266"/>
      <c r="F3" s="266"/>
      <c r="G3" s="266"/>
      <c r="H3" s="26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</row>
    <row r="4" spans="1:19" ht="15" customHeight="1" x14ac:dyDescent="0.25">
      <c r="A4" s="155"/>
      <c r="B4" s="268"/>
      <c r="C4" s="225"/>
      <c r="D4" s="225"/>
      <c r="E4" s="225"/>
      <c r="F4" s="225"/>
      <c r="G4" s="225"/>
      <c r="H4" s="225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19" ht="15" customHeight="1" x14ac:dyDescent="0.25">
      <c r="A5" s="155"/>
      <c r="B5" s="268"/>
      <c r="C5" s="225"/>
      <c r="D5" s="225"/>
      <c r="E5" s="225"/>
      <c r="F5" s="225"/>
      <c r="G5" s="225"/>
      <c r="H5" s="225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19" ht="15" customHeight="1" x14ac:dyDescent="0.25">
      <c r="A6" s="155"/>
      <c r="B6" s="268"/>
      <c r="C6" s="225"/>
      <c r="D6" s="225"/>
      <c r="E6" s="225"/>
      <c r="F6" s="225"/>
      <c r="G6" s="225"/>
      <c r="H6" s="225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19" ht="15.75" customHeight="1" thickBot="1" x14ac:dyDescent="0.3">
      <c r="A7" s="156"/>
      <c r="B7" s="269"/>
      <c r="C7" s="227"/>
      <c r="D7" s="227"/>
      <c r="E7" s="227"/>
      <c r="F7" s="227"/>
      <c r="G7" s="227"/>
      <c r="H7" s="227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19" ht="13.5" customHeight="1" thickBot="1" x14ac:dyDescent="0.3">
      <c r="A8" s="48"/>
      <c r="B8" s="49"/>
      <c r="C8" s="49"/>
      <c r="D8" s="49"/>
      <c r="E8" s="49"/>
      <c r="F8" s="49"/>
      <c r="G8" s="49"/>
      <c r="H8" s="49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19" ht="6" hidden="1" customHeight="1" x14ac:dyDescent="0.3">
      <c r="A9" s="48"/>
      <c r="B9" s="49"/>
      <c r="C9" s="49"/>
      <c r="D9" s="49"/>
      <c r="E9" s="49"/>
      <c r="F9" s="76"/>
      <c r="G9" s="76"/>
      <c r="H9" s="76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19" ht="10.5" hidden="1" customHeight="1" thickBot="1" x14ac:dyDescent="0.3">
      <c r="A10" s="48"/>
      <c r="B10" s="49"/>
      <c r="C10" s="49"/>
      <c r="D10" s="49"/>
      <c r="E10" s="49"/>
      <c r="F10" s="49"/>
      <c r="G10" s="49"/>
      <c r="H10" s="49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19" ht="34.5" thickBot="1" x14ac:dyDescent="0.55000000000000004">
      <c r="A11" s="277" t="s">
        <v>90</v>
      </c>
      <c r="B11" s="278"/>
      <c r="C11" s="278"/>
      <c r="D11" s="278"/>
      <c r="E11" s="278"/>
      <c r="F11" s="278"/>
      <c r="G11" s="278"/>
      <c r="H11" s="279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19" s="33" customFormat="1" ht="34.5" thickBot="1" x14ac:dyDescent="0.55000000000000004">
      <c r="A12" s="205"/>
      <c r="B12" s="206"/>
      <c r="C12" s="206"/>
      <c r="D12" s="206"/>
      <c r="E12" s="206"/>
      <c r="F12" s="207"/>
      <c r="G12" s="207"/>
      <c r="H12" s="208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</row>
    <row r="13" spans="1:19" ht="27" thickBot="1" x14ac:dyDescent="0.45">
      <c r="A13" s="75"/>
      <c r="B13" s="292" t="s">
        <v>80</v>
      </c>
      <c r="C13" s="293"/>
      <c r="D13" s="302">
        <f>'3 - Saisie manuelle'!A5</f>
        <v>0</v>
      </c>
      <c r="E13" s="303"/>
      <c r="F13" s="77"/>
      <c r="G13" s="77"/>
      <c r="H13" s="73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19" ht="19.5" thickBot="1" x14ac:dyDescent="0.35">
      <c r="A14" s="75"/>
      <c r="B14" s="76"/>
      <c r="C14" s="76"/>
      <c r="D14" s="76"/>
      <c r="E14" s="76"/>
      <c r="F14" s="81"/>
      <c r="G14" s="77"/>
      <c r="H14" s="73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19" ht="18.75" x14ac:dyDescent="0.3">
      <c r="A15" s="76"/>
      <c r="B15" s="290" t="s">
        <v>365</v>
      </c>
      <c r="C15" s="291"/>
      <c r="D15" s="72">
        <f>'3 - Saisie manuelle'!AH8</f>
        <v>0</v>
      </c>
      <c r="E15" s="77"/>
      <c r="F15" s="77"/>
      <c r="G15" s="77"/>
      <c r="H15" s="77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19" ht="18.75" x14ac:dyDescent="0.3">
      <c r="A16" s="76"/>
      <c r="B16" s="294" t="s">
        <v>366</v>
      </c>
      <c r="C16" s="295"/>
      <c r="D16" s="73">
        <f>'3 - Saisie manuelle'!AG8</f>
        <v>0</v>
      </c>
      <c r="E16" s="77"/>
      <c r="F16" s="77"/>
      <c r="G16" s="77"/>
      <c r="H16" s="77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19" ht="19.5" thickBot="1" x14ac:dyDescent="0.35">
      <c r="A17" s="76"/>
      <c r="B17" s="288" t="s">
        <v>367</v>
      </c>
      <c r="C17" s="289"/>
      <c r="D17" s="74">
        <f>'3 - Saisie manuelle'!AF8</f>
        <v>0</v>
      </c>
      <c r="E17" s="77"/>
      <c r="F17" s="77"/>
      <c r="G17" s="77"/>
      <c r="H17" s="77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</row>
    <row r="18" spans="1:19" ht="18" x14ac:dyDescent="0.25">
      <c r="A18" s="71"/>
      <c r="B18" s="49"/>
      <c r="C18" s="49"/>
      <c r="D18" s="49"/>
      <c r="E18" s="49"/>
      <c r="F18" s="49"/>
      <c r="G18" s="49"/>
      <c r="H18" s="196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</row>
    <row r="19" spans="1:19" ht="18" x14ac:dyDescent="0.25">
      <c r="A19" s="71"/>
      <c r="B19" s="49"/>
      <c r="C19" s="49"/>
      <c r="D19" s="49"/>
      <c r="E19" s="49"/>
      <c r="F19" s="49"/>
      <c r="G19" s="49"/>
      <c r="H19" s="196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</row>
    <row r="20" spans="1:19" ht="18" x14ac:dyDescent="0.25">
      <c r="A20" s="71"/>
      <c r="B20" s="49"/>
      <c r="C20" s="49"/>
      <c r="D20" s="49"/>
      <c r="E20" s="49"/>
      <c r="F20" s="49"/>
      <c r="G20" s="49"/>
      <c r="H20" s="196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</row>
    <row r="21" spans="1:19" ht="18.75" x14ac:dyDescent="0.3">
      <c r="A21" s="71"/>
      <c r="B21" s="49"/>
      <c r="C21" s="49"/>
      <c r="D21" s="49"/>
      <c r="E21" s="49"/>
      <c r="F21" s="50"/>
      <c r="G21" s="201"/>
      <c r="H21" s="76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</row>
    <row r="22" spans="1:19" ht="18.75" x14ac:dyDescent="0.3">
      <c r="A22" s="71"/>
      <c r="B22" s="49"/>
      <c r="C22" s="49"/>
      <c r="D22" s="49"/>
      <c r="E22" s="49"/>
      <c r="F22" s="50"/>
      <c r="G22" s="201"/>
      <c r="H22" s="76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</row>
    <row r="23" spans="1:19" ht="18" x14ac:dyDescent="0.25">
      <c r="A23" s="71"/>
      <c r="B23" s="49"/>
      <c r="C23" s="49"/>
      <c r="D23" s="49"/>
      <c r="E23" s="49"/>
      <c r="F23" s="50"/>
      <c r="G23" s="49"/>
      <c r="H23" s="196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</row>
    <row r="24" spans="1:19" ht="18" x14ac:dyDescent="0.25">
      <c r="A24" s="71"/>
      <c r="B24" s="49"/>
      <c r="C24" s="49"/>
      <c r="D24" s="49"/>
      <c r="E24" s="49"/>
      <c r="F24" s="50"/>
      <c r="G24" s="49"/>
      <c r="H24" s="196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</row>
    <row r="25" spans="1:19" ht="18" x14ac:dyDescent="0.25">
      <c r="A25" s="71"/>
      <c r="B25" s="49"/>
      <c r="C25" s="49"/>
      <c r="D25" s="49"/>
      <c r="E25" s="49"/>
      <c r="F25" s="49"/>
      <c r="G25" s="49"/>
      <c r="H25" s="196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</row>
    <row r="26" spans="1:19" ht="18" x14ac:dyDescent="0.25">
      <c r="A26" s="71"/>
      <c r="B26" s="49"/>
      <c r="C26" s="49"/>
      <c r="D26" s="49"/>
      <c r="E26" s="49"/>
      <c r="F26" s="49"/>
      <c r="G26" s="49"/>
      <c r="H26" s="196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</row>
    <row r="27" spans="1:19" ht="18" x14ac:dyDescent="0.25">
      <c r="A27" s="71"/>
      <c r="B27" s="49"/>
      <c r="C27" s="49"/>
      <c r="D27" s="49"/>
      <c r="E27" s="49"/>
      <c r="F27" s="49"/>
      <c r="G27" s="49"/>
      <c r="H27" s="196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</row>
    <row r="28" spans="1:19" ht="18" x14ac:dyDescent="0.25">
      <c r="A28" s="71"/>
      <c r="B28" s="49"/>
      <c r="C28" s="49"/>
      <c r="D28" s="49"/>
      <c r="E28" s="49"/>
      <c r="F28" s="49"/>
      <c r="G28" s="49"/>
      <c r="H28" s="196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</row>
    <row r="29" spans="1:19" ht="18" x14ac:dyDescent="0.25">
      <c r="A29" s="71"/>
      <c r="B29" s="49"/>
      <c r="C29" s="49"/>
      <c r="D29" s="49"/>
      <c r="E29" s="49"/>
      <c r="F29" s="49"/>
      <c r="G29" s="49"/>
      <c r="H29" s="196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</row>
    <row r="30" spans="1:19" ht="18" x14ac:dyDescent="0.25">
      <c r="A30" s="71"/>
      <c r="B30" s="49"/>
      <c r="C30" s="49"/>
      <c r="D30" s="49"/>
      <c r="E30" s="49"/>
      <c r="F30" s="49"/>
      <c r="G30" s="49"/>
      <c r="H30" s="196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</row>
    <row r="31" spans="1:19" ht="18" x14ac:dyDescent="0.25">
      <c r="A31" s="71"/>
      <c r="B31" s="49"/>
      <c r="C31" s="49"/>
      <c r="D31" s="49"/>
      <c r="E31" s="49"/>
      <c r="F31" s="49"/>
      <c r="G31" s="49"/>
      <c r="H31" s="196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</row>
    <row r="32" spans="1:19" ht="18" x14ac:dyDescent="0.25">
      <c r="A32" s="71"/>
      <c r="B32" s="49"/>
      <c r="C32" s="49"/>
      <c r="D32" s="49"/>
      <c r="E32" s="49"/>
      <c r="F32" s="49"/>
      <c r="G32" s="49"/>
      <c r="H32" s="196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</row>
    <row r="33" spans="1:19" ht="18" x14ac:dyDescent="0.25">
      <c r="A33" s="71"/>
      <c r="B33" s="49"/>
      <c r="C33" s="49"/>
      <c r="D33" s="49"/>
      <c r="E33" s="49"/>
      <c r="F33" s="49"/>
      <c r="G33" s="49"/>
      <c r="H33" s="196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</row>
    <row r="34" spans="1:19" ht="18" x14ac:dyDescent="0.25">
      <c r="A34" s="71"/>
      <c r="B34" s="171"/>
      <c r="C34" s="171"/>
      <c r="D34" s="171"/>
      <c r="E34" s="49"/>
      <c r="F34" s="49"/>
      <c r="G34" s="49"/>
      <c r="H34" s="196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</row>
    <row r="35" spans="1:19" x14ac:dyDescent="0.25">
      <c r="A35" s="75"/>
      <c r="B35" s="50"/>
      <c r="C35" s="50"/>
      <c r="D35" s="50"/>
      <c r="E35" s="76"/>
      <c r="F35" s="76"/>
      <c r="G35" s="76"/>
      <c r="H35" s="197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</row>
    <row r="36" spans="1:19" x14ac:dyDescent="0.25">
      <c r="A36" s="75"/>
      <c r="B36" s="50"/>
      <c r="C36" s="50"/>
      <c r="D36" s="50"/>
      <c r="E36" s="76"/>
      <c r="F36" s="76"/>
      <c r="G36" s="76"/>
      <c r="H36" s="197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</row>
    <row r="37" spans="1:19" ht="18.75" x14ac:dyDescent="0.3">
      <c r="A37" s="75"/>
      <c r="B37" s="200"/>
      <c r="C37" s="201"/>
      <c r="D37" s="202"/>
      <c r="E37" s="76"/>
      <c r="F37" s="76"/>
      <c r="G37" s="76"/>
      <c r="H37" s="197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</row>
    <row r="38" spans="1:19" ht="18.75" x14ac:dyDescent="0.3">
      <c r="A38" s="75"/>
      <c r="B38" s="200"/>
      <c r="C38" s="201"/>
      <c r="D38" s="202"/>
      <c r="E38" s="76"/>
      <c r="F38" s="76"/>
      <c r="G38" s="76"/>
      <c r="H38" s="19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</row>
    <row r="39" spans="1:19" ht="18.75" x14ac:dyDescent="0.3">
      <c r="A39" s="75"/>
      <c r="B39" s="200"/>
      <c r="C39" s="201"/>
      <c r="D39" s="202"/>
      <c r="E39" s="76"/>
      <c r="F39" s="76"/>
      <c r="G39" s="76"/>
      <c r="H39" s="197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</row>
    <row r="40" spans="1:19" ht="18.75" x14ac:dyDescent="0.3">
      <c r="A40" s="75"/>
      <c r="B40" s="200"/>
      <c r="C40" s="201"/>
      <c r="D40" s="202"/>
      <c r="E40" s="76"/>
      <c r="F40" s="76"/>
      <c r="G40" s="76"/>
      <c r="H40" s="197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</row>
    <row r="41" spans="1:19" ht="18.75" x14ac:dyDescent="0.3">
      <c r="A41" s="75"/>
      <c r="B41" s="200"/>
      <c r="C41" s="201"/>
      <c r="D41" s="202"/>
      <c r="E41" s="76"/>
      <c r="F41" s="76"/>
      <c r="G41" s="76"/>
      <c r="H41" s="197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</row>
    <row r="42" spans="1:19" ht="18.75" x14ac:dyDescent="0.3">
      <c r="A42" s="75"/>
      <c r="B42" s="200"/>
      <c r="C42" s="201"/>
      <c r="D42" s="202"/>
      <c r="E42" s="76"/>
      <c r="F42" s="76"/>
      <c r="G42" s="76"/>
      <c r="H42" s="197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</row>
    <row r="43" spans="1:19" ht="18.75" x14ac:dyDescent="0.3">
      <c r="A43" s="75"/>
      <c r="B43" s="200"/>
      <c r="C43" s="201"/>
      <c r="D43" s="202"/>
      <c r="E43" s="76"/>
      <c r="F43" s="76"/>
      <c r="G43" s="76"/>
      <c r="H43" s="197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</row>
    <row r="44" spans="1:19" ht="18.75" x14ac:dyDescent="0.3">
      <c r="A44" s="75"/>
      <c r="B44" s="198" t="s">
        <v>387</v>
      </c>
      <c r="C44" s="50"/>
      <c r="D44" s="202"/>
      <c r="E44" s="199" t="s">
        <v>388</v>
      </c>
      <c r="F44" s="76"/>
      <c r="G44" s="76"/>
      <c r="H44" s="197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</row>
    <row r="45" spans="1:19" ht="18.75" x14ac:dyDescent="0.3">
      <c r="A45" s="75"/>
      <c r="B45" s="200" t="s">
        <v>389</v>
      </c>
      <c r="C45" s="50"/>
      <c r="D45" s="202"/>
      <c r="E45" s="202" t="s">
        <v>390</v>
      </c>
      <c r="F45" s="76"/>
      <c r="G45" s="76"/>
      <c r="H45" s="197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</row>
    <row r="46" spans="1:19" ht="18.75" x14ac:dyDescent="0.3">
      <c r="A46" s="75"/>
      <c r="B46" s="200"/>
      <c r="C46" s="201"/>
      <c r="D46" s="202"/>
      <c r="E46" s="76"/>
      <c r="F46" s="76"/>
      <c r="G46" s="76"/>
      <c r="H46" s="197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</row>
    <row r="47" spans="1:19" ht="18.75" x14ac:dyDescent="0.3">
      <c r="A47" s="75"/>
      <c r="B47" s="200"/>
      <c r="C47" s="201"/>
      <c r="D47" s="202"/>
      <c r="E47" s="76"/>
      <c r="F47" s="76"/>
      <c r="G47" s="76"/>
      <c r="H47" s="197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</row>
    <row r="48" spans="1:19" ht="18.75" x14ac:dyDescent="0.3">
      <c r="A48" s="75"/>
      <c r="B48" s="200"/>
      <c r="C48" s="201"/>
      <c r="D48" s="202"/>
      <c r="E48" s="76"/>
      <c r="F48" s="76"/>
      <c r="G48" s="76"/>
      <c r="H48" s="197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</row>
    <row r="49" spans="1:19" ht="18.75" x14ac:dyDescent="0.3">
      <c r="A49" s="75"/>
      <c r="B49" s="200"/>
      <c r="C49" s="201"/>
      <c r="D49" s="202"/>
      <c r="E49" s="76"/>
      <c r="F49" s="76"/>
      <c r="G49" s="76"/>
      <c r="H49" s="197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</row>
    <row r="50" spans="1:19" ht="18.75" x14ac:dyDescent="0.3">
      <c r="A50" s="75"/>
      <c r="B50" s="200"/>
      <c r="C50" s="201"/>
      <c r="D50" s="202"/>
      <c r="E50" s="76"/>
      <c r="F50" s="76"/>
      <c r="G50" s="76"/>
      <c r="H50" s="197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</row>
    <row r="51" spans="1:19" ht="18.75" x14ac:dyDescent="0.3">
      <c r="A51" s="75"/>
      <c r="B51" s="200"/>
      <c r="C51" s="201"/>
      <c r="D51" s="202"/>
      <c r="E51" s="76"/>
      <c r="F51" s="76"/>
      <c r="G51" s="76"/>
      <c r="H51" s="197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</row>
    <row r="52" spans="1:19" ht="18.75" x14ac:dyDescent="0.3">
      <c r="A52" s="75"/>
      <c r="B52" s="200"/>
      <c r="C52" s="201"/>
      <c r="D52" s="202"/>
      <c r="E52" s="76"/>
      <c r="F52" s="76"/>
      <c r="G52" s="76"/>
      <c r="H52" s="197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</row>
    <row r="53" spans="1:19" ht="18.75" x14ac:dyDescent="0.3">
      <c r="A53" s="75"/>
      <c r="B53" s="200"/>
      <c r="C53" s="201"/>
      <c r="D53" s="202"/>
      <c r="E53" s="76"/>
      <c r="F53" s="76"/>
      <c r="G53" s="76"/>
      <c r="H53" s="197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ht="18.75" x14ac:dyDescent="0.3">
      <c r="A54" s="75"/>
      <c r="B54" s="200"/>
      <c r="C54" s="201"/>
      <c r="D54" s="202"/>
      <c r="E54" s="76"/>
      <c r="F54" s="76"/>
      <c r="G54" s="76"/>
      <c r="H54" s="197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</row>
    <row r="55" spans="1:19" ht="18.75" x14ac:dyDescent="0.3">
      <c r="A55" s="75"/>
      <c r="B55" s="200"/>
      <c r="C55" s="201"/>
      <c r="D55" s="202"/>
      <c r="E55" s="76"/>
      <c r="F55" s="76"/>
      <c r="G55" s="76"/>
      <c r="H55" s="197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</row>
    <row r="56" spans="1:19" ht="18.75" x14ac:dyDescent="0.3">
      <c r="A56" s="75"/>
      <c r="B56" s="200"/>
      <c r="C56" s="201"/>
      <c r="D56" s="202"/>
      <c r="E56" s="76"/>
      <c r="F56" s="76"/>
      <c r="G56" s="76"/>
      <c r="H56" s="197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</row>
    <row r="57" spans="1:19" ht="18.75" x14ac:dyDescent="0.3">
      <c r="A57" s="75"/>
      <c r="B57" s="200"/>
      <c r="C57" s="201"/>
      <c r="D57" s="202"/>
      <c r="E57" s="76"/>
      <c r="F57" s="76"/>
      <c r="G57" s="76"/>
      <c r="H57" s="197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</row>
    <row r="58" spans="1:19" ht="18.75" x14ac:dyDescent="0.3">
      <c r="A58" s="75"/>
      <c r="B58" s="200"/>
      <c r="C58" s="201"/>
      <c r="D58" s="202"/>
      <c r="E58" s="76"/>
      <c r="F58" s="76"/>
      <c r="G58" s="76"/>
      <c r="H58" s="197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</row>
    <row r="59" spans="1:19" ht="18.75" x14ac:dyDescent="0.3">
      <c r="A59" s="75"/>
      <c r="B59" s="200"/>
      <c r="C59" s="201"/>
      <c r="D59" s="202"/>
      <c r="E59" s="76"/>
      <c r="F59" s="76"/>
      <c r="G59" s="76"/>
      <c r="H59" s="197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</row>
    <row r="60" spans="1:19" ht="18.75" x14ac:dyDescent="0.3">
      <c r="A60" s="75"/>
      <c r="B60" s="200"/>
      <c r="C60" s="201"/>
      <c r="D60" s="202"/>
      <c r="E60" s="76"/>
      <c r="F60" s="76"/>
      <c r="G60" s="76"/>
      <c r="H60" s="197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</row>
    <row r="61" spans="1:19" ht="18.75" x14ac:dyDescent="0.3">
      <c r="A61" s="75"/>
      <c r="B61" s="200"/>
      <c r="C61" s="201"/>
      <c r="D61" s="202"/>
      <c r="E61" s="76"/>
      <c r="F61" s="76"/>
      <c r="G61" s="76"/>
      <c r="H61" s="197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</row>
    <row r="62" spans="1:19" ht="18.75" x14ac:dyDescent="0.3">
      <c r="A62" s="75"/>
      <c r="B62" s="200"/>
      <c r="C62" s="201"/>
      <c r="D62" s="202"/>
      <c r="E62" s="76"/>
      <c r="F62" s="76"/>
      <c r="G62" s="76"/>
      <c r="H62" s="197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</row>
    <row r="63" spans="1:19" ht="18.75" x14ac:dyDescent="0.3">
      <c r="A63" s="75"/>
      <c r="B63" s="200"/>
      <c r="C63" s="201"/>
      <c r="D63" s="202"/>
      <c r="E63" s="76"/>
      <c r="F63" s="76"/>
      <c r="G63" s="76"/>
      <c r="H63" s="197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ht="18.75" x14ac:dyDescent="0.3">
      <c r="A64" s="75"/>
      <c r="B64" s="200"/>
      <c r="C64" s="201"/>
      <c r="D64" s="202"/>
      <c r="E64" s="76"/>
      <c r="F64" s="76"/>
      <c r="G64" s="76"/>
      <c r="H64" s="197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</row>
    <row r="65" spans="1:19" ht="18.75" x14ac:dyDescent="0.3">
      <c r="A65" s="75"/>
      <c r="B65" s="200"/>
      <c r="C65" s="201"/>
      <c r="D65" s="202"/>
      <c r="E65" s="76"/>
      <c r="F65" s="76"/>
      <c r="G65" s="76"/>
      <c r="H65" s="197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</row>
    <row r="66" spans="1:19" x14ac:dyDescent="0.25">
      <c r="A66" s="75"/>
      <c r="B66" s="76"/>
      <c r="C66" s="76"/>
      <c r="D66" s="76"/>
      <c r="E66" s="76"/>
      <c r="F66" s="76"/>
      <c r="G66" s="76"/>
      <c r="H66" s="197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</row>
    <row r="67" spans="1:19" x14ac:dyDescent="0.25">
      <c r="A67" s="75"/>
      <c r="B67" s="76"/>
      <c r="C67" s="76"/>
      <c r="D67" s="76"/>
      <c r="E67" s="76"/>
      <c r="F67" s="76"/>
      <c r="G67" s="76"/>
      <c r="H67" s="197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</row>
    <row r="68" spans="1:19" x14ac:dyDescent="0.25">
      <c r="A68" s="75"/>
      <c r="B68" s="76"/>
      <c r="C68" s="76"/>
      <c r="D68" s="76"/>
      <c r="E68" s="76"/>
      <c r="F68" s="76"/>
      <c r="G68" s="76"/>
      <c r="H68" s="197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</row>
    <row r="69" spans="1:19" x14ac:dyDescent="0.25">
      <c r="A69" s="75"/>
      <c r="B69" s="76"/>
      <c r="C69" s="76"/>
      <c r="D69" s="76"/>
      <c r="E69" s="76"/>
      <c r="F69" s="76"/>
      <c r="G69" s="76"/>
      <c r="H69" s="197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</row>
    <row r="70" spans="1:19" x14ac:dyDescent="0.25">
      <c r="A70" s="75"/>
      <c r="B70" s="76"/>
      <c r="C70" s="76"/>
      <c r="D70" s="76"/>
      <c r="E70" s="76"/>
      <c r="F70" s="76"/>
      <c r="G70" s="76"/>
      <c r="H70" s="197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</row>
    <row r="71" spans="1:19" x14ac:dyDescent="0.25">
      <c r="A71" s="75"/>
      <c r="B71" s="76"/>
      <c r="C71" s="76"/>
      <c r="D71" s="76"/>
      <c r="E71" s="76"/>
      <c r="F71" s="76"/>
      <c r="G71" s="76"/>
      <c r="H71" s="197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</row>
    <row r="72" spans="1:19" x14ac:dyDescent="0.25">
      <c r="A72" s="75"/>
      <c r="B72" s="76"/>
      <c r="C72" s="76"/>
      <c r="D72" s="76"/>
      <c r="E72" s="76"/>
      <c r="F72" s="76"/>
      <c r="G72" s="76"/>
      <c r="H72" s="197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</row>
    <row r="73" spans="1:19" x14ac:dyDescent="0.25">
      <c r="A73" s="75"/>
      <c r="B73" s="76"/>
      <c r="C73" s="76"/>
      <c r="D73" s="76"/>
      <c r="E73" s="76"/>
      <c r="F73" s="76"/>
      <c r="G73" s="76"/>
      <c r="H73" s="197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</row>
    <row r="74" spans="1:19" ht="21.75" customHeight="1" x14ac:dyDescent="0.25">
      <c r="A74" s="75"/>
      <c r="B74" s="76"/>
      <c r="C74" s="76"/>
      <c r="D74" s="76"/>
      <c r="E74" s="76"/>
      <c r="F74" s="76"/>
      <c r="G74" s="76"/>
      <c r="H74" s="197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</row>
    <row r="75" spans="1:19" ht="19.5" thickBot="1" x14ac:dyDescent="0.35">
      <c r="A75" s="75"/>
      <c r="B75" s="76"/>
      <c r="C75" s="76"/>
      <c r="D75" s="76"/>
      <c r="E75" s="77"/>
      <c r="F75" s="77"/>
      <c r="G75" s="77"/>
      <c r="H75" s="73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</row>
    <row r="76" spans="1:19" ht="19.5" thickBot="1" x14ac:dyDescent="0.35">
      <c r="A76" s="75"/>
      <c r="B76" s="299" t="s">
        <v>90</v>
      </c>
      <c r="C76" s="300"/>
      <c r="D76" s="300"/>
      <c r="E76" s="300"/>
      <c r="F76" s="300"/>
      <c r="G76" s="301"/>
      <c r="H76" s="73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</row>
    <row r="77" spans="1:19" ht="19.5" thickBot="1" x14ac:dyDescent="0.35">
      <c r="A77" s="75"/>
      <c r="B77" s="296" t="s">
        <v>88</v>
      </c>
      <c r="C77" s="297"/>
      <c r="D77" s="297"/>
      <c r="E77" s="298"/>
      <c r="F77" s="161" t="s">
        <v>87</v>
      </c>
      <c r="G77" s="84" t="s">
        <v>89</v>
      </c>
      <c r="H77" s="73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</row>
    <row r="78" spans="1:19" ht="18.75" x14ac:dyDescent="0.3">
      <c r="A78" s="78"/>
      <c r="B78" s="280" t="str">
        <f t="array" ref="B78">INDEX(Graphiques!$B$1:$B$168,MIN(IF(Graphiques!$D$4:$D$82=TRUE,IF(COUNTIF(B$77:B77,Graphiques!$B$4:$B$82)=0,ROW(Graphiques!$B$4:$B$82)))))&amp;""</f>
        <v/>
      </c>
      <c r="C78" s="281"/>
      <c r="D78" s="281"/>
      <c r="E78" s="282"/>
      <c r="F78" s="82" t="str">
        <f>IF($D$13&gt;0,(IFERROR((VLOOKUP(B78,Graphiques!B4:E168,2,FALSE)),"")),"")</f>
        <v/>
      </c>
      <c r="G78" s="165" t="str">
        <f>IF($D$13&gt;0,(IFERROR((VLOOKUP(B78,Graphiques!B4:E168,4,FALSE)),"")),"")</f>
        <v/>
      </c>
      <c r="H78" s="73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</row>
    <row r="79" spans="1:19" ht="18.75" x14ac:dyDescent="0.3">
      <c r="A79" s="78"/>
      <c r="B79" s="280" t="str">
        <f t="array" ref="B79">INDEX(Graphiques!$B$1:$B$168,MIN(IF(Graphiques!$D$4:$D$82=TRUE,IF(COUNTIF(B$77:B78,Graphiques!$B$4:$B$82)=0,ROW(Graphiques!$B$4:$B$82)))))&amp;""</f>
        <v/>
      </c>
      <c r="C79" s="281"/>
      <c r="D79" s="281"/>
      <c r="E79" s="282"/>
      <c r="F79" s="82" t="str">
        <f>IF($D$13&gt;0,(IFERROR((VLOOKUP(B79,Graphiques!B5:E83,2,FALSE)),"")),"")</f>
        <v/>
      </c>
      <c r="G79" s="165" t="str">
        <f>IF($D$13&gt;0,(IFERROR((VLOOKUP(B79,Graphiques!B5:E83,4,FALSE)),"")),"")</f>
        <v/>
      </c>
      <c r="H79" s="73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</row>
    <row r="80" spans="1:19" ht="18.75" x14ac:dyDescent="0.3">
      <c r="A80" s="78"/>
      <c r="B80" s="280" t="str">
        <f t="array" ref="B80">INDEX(Graphiques!$B$1:$B$168,MIN(IF(Graphiques!$D$4:$D$82=TRUE,IF(COUNTIF(B$77:B79,Graphiques!$B$4:$B$82)=0,ROW(Graphiques!$B$4:$B$82)))))&amp;""</f>
        <v/>
      </c>
      <c r="C80" s="281"/>
      <c r="D80" s="281"/>
      <c r="E80" s="282"/>
      <c r="F80" s="82" t="str">
        <f>IF($D$13&gt;0,(IFERROR((VLOOKUP(B80,Graphiques!B6:E84,2,FALSE)),"")),"")</f>
        <v/>
      </c>
      <c r="G80" s="165" t="str">
        <f>IF($D$13&gt;0,(IFERROR((VLOOKUP(B80,Graphiques!B6:E84,4,FALSE)),"")),"")</f>
        <v/>
      </c>
      <c r="H80" s="73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</row>
    <row r="81" spans="1:19" ht="18.75" x14ac:dyDescent="0.3">
      <c r="A81" s="78"/>
      <c r="B81" s="280" t="str">
        <f t="array" ref="B81">INDEX(Graphiques!$B$1:$B$168,MIN(IF(Graphiques!$D$4:$D$82=TRUE,IF(COUNTIF(B$77:B80,Graphiques!$B$4:$B$82)=0,ROW(Graphiques!$B$4:$B$82)))))&amp;""</f>
        <v/>
      </c>
      <c r="C81" s="281"/>
      <c r="D81" s="281"/>
      <c r="E81" s="282"/>
      <c r="F81" s="82" t="str">
        <f>IF($D$13&gt;0,(IFERROR((VLOOKUP(B81,Graphiques!B7:E85,2,FALSE)),"")),"")</f>
        <v/>
      </c>
      <c r="G81" s="165" t="str">
        <f>IF($D$13&gt;0,(IFERROR((VLOOKUP(B81,Graphiques!B7:E85,4,FALSE)),"")),"")</f>
        <v/>
      </c>
      <c r="H81" s="73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</row>
    <row r="82" spans="1:19" ht="18.75" x14ac:dyDescent="0.3">
      <c r="A82" s="78"/>
      <c r="B82" s="280" t="str">
        <f t="array" ref="B82">INDEX(Graphiques!$B$1:$B$168,MIN(IF(Graphiques!$D$4:$D$82=TRUE,IF(COUNTIF(B$77:B81,Graphiques!$B$4:$B$82)=0,ROW(Graphiques!$B$4:$B$82)))))&amp;""</f>
        <v/>
      </c>
      <c r="C82" s="281"/>
      <c r="D82" s="281"/>
      <c r="E82" s="282"/>
      <c r="F82" s="82" t="str">
        <f>IF($D$13&gt;0,(IFERROR((VLOOKUP(B82,Graphiques!B8:E86,2,FALSE)),"")),"")</f>
        <v/>
      </c>
      <c r="G82" s="165" t="str">
        <f>IF($D$13&gt;0,(IFERROR((VLOOKUP(B82,Graphiques!B8:E86,4,FALSE)),"")),"")</f>
        <v/>
      </c>
      <c r="H82" s="73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</row>
    <row r="83" spans="1:19" ht="18.75" x14ac:dyDescent="0.3">
      <c r="A83" s="78"/>
      <c r="B83" s="280" t="str">
        <f t="array" ref="B83">INDEX(Graphiques!$B$1:$B$168,MIN(IF(Graphiques!$D$4:$D$82=TRUE,IF(COUNTIF(B$77:B82,Graphiques!$B$4:$B$82)=0,ROW(Graphiques!$B$4:$B$82)))))&amp;""</f>
        <v/>
      </c>
      <c r="C83" s="281"/>
      <c r="D83" s="281"/>
      <c r="E83" s="282"/>
      <c r="F83" s="82" t="str">
        <f>IF($D$13&gt;0,(IFERROR((VLOOKUP(B83,Graphiques!B9:E87,2,FALSE)),"")),"")</f>
        <v/>
      </c>
      <c r="G83" s="165" t="str">
        <f>IF($D$13&gt;0,(IFERROR((VLOOKUP(B83,Graphiques!B9:E87,4,FALSE)),"")),"")</f>
        <v/>
      </c>
      <c r="H83" s="73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</row>
    <row r="84" spans="1:19" ht="18.75" x14ac:dyDescent="0.3">
      <c r="A84" s="78"/>
      <c r="B84" s="280" t="str">
        <f t="array" ref="B84">INDEX(Graphiques!$B$1:$B$168,MIN(IF(Graphiques!$D$4:$D$82=TRUE,IF(COUNTIF(B$77:B83,Graphiques!$B$4:$B$82)=0,ROW(Graphiques!$B$4:$B$82)))))&amp;""</f>
        <v/>
      </c>
      <c r="C84" s="281"/>
      <c r="D84" s="281"/>
      <c r="E84" s="282"/>
      <c r="F84" s="82" t="str">
        <f>IF($D$13&gt;0,(IFERROR((VLOOKUP(B84,Graphiques!B10:E88,2,FALSE)),"")),"")</f>
        <v/>
      </c>
      <c r="G84" s="165" t="str">
        <f>IF($D$13&gt;0,(IFERROR((VLOOKUP(B84,Graphiques!B10:E88,4,FALSE)),"")),"")</f>
        <v/>
      </c>
      <c r="H84" s="73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</row>
    <row r="85" spans="1:19" ht="18.75" x14ac:dyDescent="0.3">
      <c r="A85" s="78"/>
      <c r="B85" s="280" t="str">
        <f t="array" ref="B85">INDEX(Graphiques!$B$1:$B$168,MIN(IF(Graphiques!$D$4:$D$82=TRUE,IF(COUNTIF(B$77:B84,Graphiques!$B$4:$B$82)=0,ROW(Graphiques!$B$4:$B$82)))))&amp;""</f>
        <v/>
      </c>
      <c r="C85" s="281"/>
      <c r="D85" s="281"/>
      <c r="E85" s="282"/>
      <c r="F85" s="82" t="str">
        <f>IF($D$13&gt;0,(IFERROR((VLOOKUP(B85,Graphiques!B11:E89,2,FALSE)),"")),"")</f>
        <v/>
      </c>
      <c r="G85" s="165" t="str">
        <f>IF($D$13&gt;0,(IFERROR((VLOOKUP(B85,Graphiques!B11:E89,4,FALSE)),"")),"")</f>
        <v/>
      </c>
      <c r="H85" s="73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</row>
    <row r="86" spans="1:19" ht="18.75" x14ac:dyDescent="0.3">
      <c r="A86" s="78"/>
      <c r="B86" s="280" t="str">
        <f t="array" ref="B86">INDEX(Graphiques!$B$1:$B$168,MIN(IF(Graphiques!$D$4:$D$82=TRUE,IF(COUNTIF(B$77:B85,Graphiques!$B$4:$B$82)=0,ROW(Graphiques!$B$4:$B$82)))))&amp;""</f>
        <v/>
      </c>
      <c r="C86" s="281"/>
      <c r="D86" s="281"/>
      <c r="E86" s="282"/>
      <c r="F86" s="82" t="str">
        <f>IF($D$13&gt;0,(IFERROR((VLOOKUP(B86,Graphiques!B12:E90,2,FALSE)),"")),"")</f>
        <v/>
      </c>
      <c r="G86" s="165" t="str">
        <f>IF($D$13&gt;0,(IFERROR((VLOOKUP(B86,Graphiques!B12:E90,4,FALSE)),"")),"")</f>
        <v/>
      </c>
      <c r="H86" s="73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</row>
    <row r="87" spans="1:19" ht="18.75" x14ac:dyDescent="0.3">
      <c r="A87" s="78"/>
      <c r="B87" s="280" t="str">
        <f t="array" ref="B87">INDEX(Graphiques!$B$1:$B$168,MIN(IF(Graphiques!$D$4:$D$82=TRUE,IF(COUNTIF(B$77:B86,Graphiques!$B$4:$B$82)=0,ROW(Graphiques!$B$4:$B$82)))))&amp;""</f>
        <v/>
      </c>
      <c r="C87" s="281"/>
      <c r="D87" s="281"/>
      <c r="E87" s="282"/>
      <c r="F87" s="82" t="str">
        <f>IF($D$13&gt;0,(IFERROR((VLOOKUP(B87,Graphiques!B13:E91,2,FALSE)),"")),"")</f>
        <v/>
      </c>
      <c r="G87" s="165" t="str">
        <f>IF($D$13&gt;0,(IFERROR((VLOOKUP(B87,Graphiques!B13:E91,4,FALSE)),"")),"")</f>
        <v/>
      </c>
      <c r="H87" s="73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</row>
    <row r="88" spans="1:19" ht="18.75" x14ac:dyDescent="0.3">
      <c r="A88" s="78"/>
      <c r="B88" s="280" t="str">
        <f t="array" ref="B88">INDEX(Graphiques!$B$1:$B$168,MIN(IF(Graphiques!$D$4:$D$82=TRUE,IF(COUNTIF(B$77:B87,Graphiques!$B$4:$B$82)=0,ROW(Graphiques!$B$4:$B$82)))))&amp;""</f>
        <v/>
      </c>
      <c r="C88" s="281"/>
      <c r="D88" s="281"/>
      <c r="E88" s="282"/>
      <c r="F88" s="82" t="str">
        <f>IF($D$13&gt;0,(IFERROR((VLOOKUP(B88,Graphiques!B14:E92,2,FALSE)),"")),"")</f>
        <v/>
      </c>
      <c r="G88" s="165" t="str">
        <f>IF($D$13&gt;0,(IFERROR((VLOOKUP(B88,Graphiques!B14:E92,4,FALSE)),"")),"")</f>
        <v/>
      </c>
      <c r="H88" s="73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</row>
    <row r="89" spans="1:19" ht="18.75" x14ac:dyDescent="0.3">
      <c r="A89" s="78"/>
      <c r="B89" s="280" t="str">
        <f t="array" ref="B89">INDEX(Graphiques!$B$1:$B$168,MIN(IF(Graphiques!$D$4:$D$82=TRUE,IF(COUNTIF(B$77:B88,Graphiques!$B$4:$B$82)=0,ROW(Graphiques!$B$4:$B$82)))))&amp;""</f>
        <v/>
      </c>
      <c r="C89" s="281"/>
      <c r="D89" s="281"/>
      <c r="E89" s="282"/>
      <c r="F89" s="82" t="str">
        <f>IF($D$13&gt;0,(IFERROR((VLOOKUP(B89,Graphiques!B15:E93,2,FALSE)),"")),"")</f>
        <v/>
      </c>
      <c r="G89" s="165" t="str">
        <f>IF($D$13&gt;0,(IFERROR((VLOOKUP(B89,Graphiques!B15:E93,4,FALSE)),"")),"")</f>
        <v/>
      </c>
      <c r="H89" s="73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</row>
    <row r="90" spans="1:19" ht="18.75" x14ac:dyDescent="0.3">
      <c r="A90" s="78"/>
      <c r="B90" s="280" t="str">
        <f t="array" ref="B90">INDEX(Graphiques!$B$1:$B$168,MIN(IF(Graphiques!$D$4:$D$82=TRUE,IF(COUNTIF(B$77:B89,Graphiques!$B$4:$B$82)=0,ROW(Graphiques!$B$4:$B$82)))))&amp;""</f>
        <v/>
      </c>
      <c r="C90" s="281"/>
      <c r="D90" s="281"/>
      <c r="E90" s="282"/>
      <c r="F90" s="82" t="str">
        <f>IF($D$13&gt;0,(IFERROR((VLOOKUP(B90,Graphiques!B16:E94,2,FALSE)),"")),"")</f>
        <v/>
      </c>
      <c r="G90" s="165" t="str">
        <f>IF($D$13&gt;0,(IFERROR((VLOOKUP(B90,Graphiques!B16:E94,4,FALSE)),"")),"")</f>
        <v/>
      </c>
      <c r="H90" s="73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</row>
    <row r="91" spans="1:19" ht="18.75" x14ac:dyDescent="0.3">
      <c r="A91" s="78"/>
      <c r="B91" s="280" t="str">
        <f t="array" ref="B91">INDEX(Graphiques!$B$1:$B$168,MIN(IF(Graphiques!$D$4:$D$82=TRUE,IF(COUNTIF(B$77:B90,Graphiques!$B$4:$B$82)=0,ROW(Graphiques!$B$4:$B$82)))))&amp;""</f>
        <v/>
      </c>
      <c r="C91" s="281"/>
      <c r="D91" s="281"/>
      <c r="E91" s="282"/>
      <c r="F91" s="82" t="str">
        <f>IF($D$13&gt;0,(IFERROR((VLOOKUP(B91,Graphiques!B17:E95,2,FALSE)),"")),"")</f>
        <v/>
      </c>
      <c r="G91" s="165" t="str">
        <f>IF($D$13&gt;0,(IFERROR((VLOOKUP(B91,Graphiques!B17:E95,4,FALSE)),"")),"")</f>
        <v/>
      </c>
      <c r="H91" s="73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</row>
    <row r="92" spans="1:19" ht="18.75" x14ac:dyDescent="0.3">
      <c r="A92" s="78"/>
      <c r="B92" s="280" t="str">
        <f t="array" ref="B92">INDEX(Graphiques!$B$1:$B$168,MIN(IF(Graphiques!$D$4:$D$82=TRUE,IF(COUNTIF(B$77:B91,Graphiques!$B$4:$B$82)=0,ROW(Graphiques!$B$4:$B$82)))))&amp;""</f>
        <v/>
      </c>
      <c r="C92" s="281"/>
      <c r="D92" s="281"/>
      <c r="E92" s="282"/>
      <c r="F92" s="82" t="str">
        <f>IF($D$13&gt;0,(IFERROR((VLOOKUP(B92,Graphiques!B18:E96,2,FALSE)),"")),"")</f>
        <v/>
      </c>
      <c r="G92" s="165" t="str">
        <f>IF($D$13&gt;0,(IFERROR((VLOOKUP(B92,Graphiques!B18:E96,4,FALSE)),"")),"")</f>
        <v/>
      </c>
      <c r="H92" s="73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</row>
    <row r="93" spans="1:19" ht="18.75" x14ac:dyDescent="0.3">
      <c r="A93" s="78"/>
      <c r="B93" s="280" t="str">
        <f t="array" ref="B93">INDEX(Graphiques!$B$1:$B$168,MIN(IF(Graphiques!$D$4:$D$82=TRUE,IF(COUNTIF(B$77:B92,Graphiques!$B$4:$B$82)=0,ROW(Graphiques!$B$4:$B$82)))))&amp;""</f>
        <v/>
      </c>
      <c r="C93" s="281"/>
      <c r="D93" s="281"/>
      <c r="E93" s="282"/>
      <c r="F93" s="82" t="str">
        <f>IF($D$13&gt;0,(IFERROR((VLOOKUP(B93,Graphiques!B19:E97,2,FALSE)),"")),"")</f>
        <v/>
      </c>
      <c r="G93" s="165" t="str">
        <f>IF($D$13&gt;0,(IFERROR((VLOOKUP(B93,Graphiques!B19:E97,4,FALSE)),"")),"")</f>
        <v/>
      </c>
      <c r="H93" s="73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</row>
    <row r="94" spans="1:19" ht="18.75" x14ac:dyDescent="0.3">
      <c r="A94" s="78"/>
      <c r="B94" s="280" t="str">
        <f t="array" ref="B94">INDEX(Graphiques!$B$1:$B$168,MIN(IF(Graphiques!$D$4:$D$82=TRUE,IF(COUNTIF(B$77:B93,Graphiques!$B$4:$B$82)=0,ROW(Graphiques!$B$4:$B$82)))))&amp;""</f>
        <v/>
      </c>
      <c r="C94" s="281"/>
      <c r="D94" s="281"/>
      <c r="E94" s="282"/>
      <c r="F94" s="82" t="str">
        <f>IF($D$13&gt;0,(IFERROR((VLOOKUP(B94,Graphiques!B20:E98,2,FALSE)),"")),"")</f>
        <v/>
      </c>
      <c r="G94" s="165" t="str">
        <f>IF($D$13&gt;0,(IFERROR((VLOOKUP(B94,Graphiques!B20:E98,4,FALSE)),"")),"")</f>
        <v/>
      </c>
      <c r="H94" s="73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</row>
    <row r="95" spans="1:19" ht="18.75" x14ac:dyDescent="0.3">
      <c r="A95" s="78"/>
      <c r="B95" s="280" t="str">
        <f t="array" ref="B95">INDEX(Graphiques!$B$1:$B$168,MIN(IF(Graphiques!$D$4:$D$82=TRUE,IF(COUNTIF(B$77:B94,Graphiques!$B$4:$B$82)=0,ROW(Graphiques!$B$4:$B$82)))))&amp;""</f>
        <v/>
      </c>
      <c r="C95" s="281"/>
      <c r="D95" s="281"/>
      <c r="E95" s="282"/>
      <c r="F95" s="82" t="str">
        <f>IF($D$13&gt;0,(IFERROR((VLOOKUP(B95,Graphiques!B21:E99,2,FALSE)),"")),"")</f>
        <v/>
      </c>
      <c r="G95" s="165" t="str">
        <f>IF($D$13&gt;0,(IFERROR((VLOOKUP(B95,Graphiques!B21:E99,4,FALSE)),"")),"")</f>
        <v/>
      </c>
      <c r="H95" s="73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</row>
    <row r="96" spans="1:19" ht="18.75" x14ac:dyDescent="0.3">
      <c r="A96" s="78"/>
      <c r="B96" s="280" t="str">
        <f t="array" ref="B96">INDEX(Graphiques!$B$1:$B$168,MIN(IF(Graphiques!$D$4:$D$82=TRUE,IF(COUNTIF(B$77:B95,Graphiques!$B$4:$B$82)=0,ROW(Graphiques!$B$4:$B$82)))))&amp;""</f>
        <v/>
      </c>
      <c r="C96" s="281"/>
      <c r="D96" s="281"/>
      <c r="E96" s="282"/>
      <c r="F96" s="82" t="str">
        <f>IF($D$13&gt;0,(IFERROR((VLOOKUP(B96,Graphiques!B22:E100,2,FALSE)),"")),"")</f>
        <v/>
      </c>
      <c r="G96" s="165" t="str">
        <f>IF($D$13&gt;0,(IFERROR((VLOOKUP(B96,Graphiques!B22:E100,4,FALSE)),"")),"")</f>
        <v/>
      </c>
      <c r="H96" s="73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</row>
    <row r="97" spans="1:8" ht="18.75" x14ac:dyDescent="0.3">
      <c r="A97" s="78"/>
      <c r="B97" s="280" t="str">
        <f t="array" ref="B97">INDEX(Graphiques!$B$1:$B$168,MIN(IF(Graphiques!$D$4:$D$82=TRUE,IF(COUNTIF(B$77:B96,Graphiques!$B$4:$B$82)=0,ROW(Graphiques!$B$4:$B$82)))))&amp;""</f>
        <v/>
      </c>
      <c r="C97" s="281"/>
      <c r="D97" s="281"/>
      <c r="E97" s="282"/>
      <c r="F97" s="82" t="str">
        <f>IF($D$13&gt;0,(IFERROR((VLOOKUP(B97,Graphiques!B23:E101,2,FALSE)),"")),"")</f>
        <v/>
      </c>
      <c r="G97" s="165" t="str">
        <f>IF($D$13&gt;0,(IFERROR((VLOOKUP(B97,Graphiques!B23:E101,4,FALSE)),"")),"")</f>
        <v/>
      </c>
      <c r="H97" s="73"/>
    </row>
    <row r="98" spans="1:8" ht="18.75" x14ac:dyDescent="0.3">
      <c r="A98" s="78"/>
      <c r="B98" s="280" t="str">
        <f t="array" ref="B98">INDEX(Graphiques!$B$1:$B$168,MIN(IF(Graphiques!$D$4:$D$82=TRUE,IF(COUNTIF(B$77:B97,Graphiques!$B$4:$B$82)=0,ROW(Graphiques!$B$4:$B$82)))))&amp;""</f>
        <v/>
      </c>
      <c r="C98" s="281"/>
      <c r="D98" s="281"/>
      <c r="E98" s="282"/>
      <c r="F98" s="82" t="str">
        <f>IF($D$13&gt;0,(IFERROR((VLOOKUP(B98,Graphiques!B24:E102,2,FALSE)),"")),"")</f>
        <v/>
      </c>
      <c r="G98" s="165" t="str">
        <f>IF($D$13&gt;0,(IFERROR((VLOOKUP(B98,Graphiques!B24:E102,4,FALSE)),"")),"")</f>
        <v/>
      </c>
      <c r="H98" s="73"/>
    </row>
    <row r="99" spans="1:8" ht="18.75" x14ac:dyDescent="0.3">
      <c r="A99" s="78"/>
      <c r="B99" s="280" t="str">
        <f t="array" ref="B99">INDEX(Graphiques!$B$1:$B$168,MIN(IF(Graphiques!$D$4:$D$82=TRUE,IF(COUNTIF(B$77:B98,Graphiques!$B$4:$B$82)=0,ROW(Graphiques!$B$4:$B$82)))))&amp;""</f>
        <v/>
      </c>
      <c r="C99" s="281"/>
      <c r="D99" s="281"/>
      <c r="E99" s="282"/>
      <c r="F99" s="82" t="str">
        <f>IF($D$13&gt;0,(IFERROR((VLOOKUP(B99,Graphiques!B25:E103,2,FALSE)),"")),"")</f>
        <v/>
      </c>
      <c r="G99" s="165" t="str">
        <f>IF($D$13&gt;0,(IFERROR((VLOOKUP(B99,Graphiques!B25:E103,4,FALSE)),"")),"")</f>
        <v/>
      </c>
      <c r="H99" s="73"/>
    </row>
    <row r="100" spans="1:8" ht="18.75" x14ac:dyDescent="0.3">
      <c r="A100" s="78"/>
      <c r="B100" s="280" t="str">
        <f t="array" ref="B100">INDEX(Graphiques!$B$1:$B$168,MIN(IF(Graphiques!$D$4:$D$82=TRUE,IF(COUNTIF(B$77:B99,Graphiques!$B$4:$B$82)=0,ROW(Graphiques!$B$4:$B$82)))))&amp;""</f>
        <v/>
      </c>
      <c r="C100" s="281"/>
      <c r="D100" s="281"/>
      <c r="E100" s="282"/>
      <c r="F100" s="82" t="str">
        <f>IF($D$13&gt;0,(IFERROR((VLOOKUP(B100,Graphiques!B26:E104,2,FALSE)),"")),"")</f>
        <v/>
      </c>
      <c r="G100" s="165" t="str">
        <f>IF($D$13&gt;0,(IFERROR((VLOOKUP(B100,Graphiques!B26:E104,4,FALSE)),"")),"")</f>
        <v/>
      </c>
      <c r="H100" s="73"/>
    </row>
    <row r="101" spans="1:8" ht="18.75" x14ac:dyDescent="0.3">
      <c r="A101" s="78"/>
      <c r="B101" s="280" t="str">
        <f t="array" ref="B101">INDEX(Graphiques!$B$1:$B$168,MIN(IF(Graphiques!$D$4:$D$82=TRUE,IF(COUNTIF(B$77:B100,Graphiques!$B$4:$B$82)=0,ROW(Graphiques!$B$4:$B$82)))))&amp;""</f>
        <v/>
      </c>
      <c r="C101" s="281"/>
      <c r="D101" s="281"/>
      <c r="E101" s="282"/>
      <c r="F101" s="82" t="str">
        <f>IF($D$13&gt;0,(IFERROR((VLOOKUP(B101,Graphiques!B27:E105,2,FALSE)),"")),"")</f>
        <v/>
      </c>
      <c r="G101" s="165" t="str">
        <f>IF($D$13&gt;0,(IFERROR((VLOOKUP(B101,Graphiques!B27:E105,4,FALSE)),"")),"")</f>
        <v/>
      </c>
      <c r="H101" s="73"/>
    </row>
    <row r="102" spans="1:8" ht="18.75" x14ac:dyDescent="0.3">
      <c r="A102" s="78"/>
      <c r="B102" s="280" t="str">
        <f t="array" ref="B102">INDEX(Graphiques!$B$1:$B$168,MIN(IF(Graphiques!$D$4:$D$82=TRUE,IF(COUNTIF(B$77:B101,Graphiques!$B$4:$B$82)=0,ROW(Graphiques!$B$4:$B$82)))))&amp;""</f>
        <v/>
      </c>
      <c r="C102" s="281"/>
      <c r="D102" s="281"/>
      <c r="E102" s="282"/>
      <c r="F102" s="82" t="str">
        <f>IF($D$13&gt;0,(IFERROR((VLOOKUP(B102,Graphiques!B28:E106,2,FALSE)),"")),"")</f>
        <v/>
      </c>
      <c r="G102" s="165" t="str">
        <f>IF($D$13&gt;0,(IFERROR((VLOOKUP(B102,Graphiques!B28:E106,4,FALSE)),"")),"")</f>
        <v/>
      </c>
      <c r="H102" s="73"/>
    </row>
    <row r="103" spans="1:8" ht="18.75" x14ac:dyDescent="0.3">
      <c r="A103" s="78"/>
      <c r="B103" s="280" t="str">
        <f t="array" ref="B103">INDEX(Graphiques!$B$1:$B$168,MIN(IF(Graphiques!$D$4:$D$82=TRUE,IF(COUNTIF(B$77:B102,Graphiques!$B$4:$B$82)=0,ROW(Graphiques!$B$4:$B$82)))))&amp;""</f>
        <v/>
      </c>
      <c r="C103" s="281"/>
      <c r="D103" s="281"/>
      <c r="E103" s="282"/>
      <c r="F103" s="82" t="str">
        <f>IF($D$13&gt;0,(IFERROR((VLOOKUP(B103,Graphiques!B29:E107,2,FALSE)),"")),"")</f>
        <v/>
      </c>
      <c r="G103" s="165" t="str">
        <f>IF($D$13&gt;0,(IFERROR((VLOOKUP(B103,Graphiques!B29:E107,4,FALSE)),"")),"")</f>
        <v/>
      </c>
      <c r="H103" s="73"/>
    </row>
    <row r="104" spans="1:8" ht="18.75" x14ac:dyDescent="0.3">
      <c r="A104" s="78"/>
      <c r="B104" s="280" t="str">
        <f t="array" ref="B104">INDEX(Graphiques!$B$1:$B$168,MIN(IF(Graphiques!$D$4:$D$82=TRUE,IF(COUNTIF(B$77:B103,Graphiques!$B$4:$B$82)=0,ROW(Graphiques!$B$4:$B$82)))))&amp;""</f>
        <v/>
      </c>
      <c r="C104" s="281"/>
      <c r="D104" s="281"/>
      <c r="E104" s="282"/>
      <c r="F104" s="82" t="str">
        <f>IF($D$13&gt;0,(IFERROR((VLOOKUP(B104,Graphiques!B30:E108,2,FALSE)),"")),"")</f>
        <v/>
      </c>
      <c r="G104" s="165" t="str">
        <f>IF($D$13&gt;0,(IFERROR((VLOOKUP(B104,Graphiques!B30:E108,4,FALSE)),"")),"")</f>
        <v/>
      </c>
      <c r="H104" s="73"/>
    </row>
    <row r="105" spans="1:8" ht="18.75" x14ac:dyDescent="0.3">
      <c r="A105" s="78"/>
      <c r="B105" s="280" t="str">
        <f t="array" ref="B105">INDEX(Graphiques!$B$1:$B$168,MIN(IF(Graphiques!$D$4:$D$82=TRUE,IF(COUNTIF(B$77:B104,Graphiques!$B$4:$B$82)=0,ROW(Graphiques!$B$4:$B$82)))))&amp;""</f>
        <v/>
      </c>
      <c r="C105" s="281"/>
      <c r="D105" s="281"/>
      <c r="E105" s="282"/>
      <c r="F105" s="82" t="str">
        <f>IF($D$13&gt;0,(IFERROR((VLOOKUP(B105,Graphiques!B31:E109,2,FALSE)),"")),"")</f>
        <v/>
      </c>
      <c r="G105" s="165" t="str">
        <f>IF($D$13&gt;0,(IFERROR((VLOOKUP(B105,Graphiques!B31:E109,4,FALSE)),"")),"")</f>
        <v/>
      </c>
      <c r="H105" s="73"/>
    </row>
    <row r="106" spans="1:8" ht="20.25" customHeight="1" thickBot="1" x14ac:dyDescent="0.35">
      <c r="A106" s="79"/>
      <c r="B106" s="285" t="str">
        <f t="array" ref="B106">INDEX(Graphiques!$B$1:$B$168,MIN(IF(Graphiques!$D$4:$D$82=TRUE,IF(COUNTIF(B$77:B105,Graphiques!$B$4:$B$82)=0,ROW(Graphiques!$B$4:$B$82)))))&amp;""</f>
        <v/>
      </c>
      <c r="C106" s="286"/>
      <c r="D106" s="286"/>
      <c r="E106" s="287"/>
      <c r="F106" s="83" t="str">
        <f>IF($D$13&gt;0,(IFERROR((VLOOKUP(B106,Graphiques!B32:E110,2,FALSE)),"")),"")</f>
        <v/>
      </c>
      <c r="G106" s="167" t="str">
        <f>IF($D$13&gt;0,(IFERROR((VLOOKUP(B106,Graphiques!B32:E110,4,FALSE)),"")),"")</f>
        <v/>
      </c>
      <c r="H106" s="74"/>
    </row>
    <row r="107" spans="1:8" ht="42.75" customHeight="1" thickBot="1" x14ac:dyDescent="0.55000000000000004">
      <c r="A107" s="277" t="s">
        <v>392</v>
      </c>
      <c r="B107" s="278"/>
      <c r="C107" s="278"/>
      <c r="D107" s="278"/>
      <c r="E107" s="278"/>
      <c r="F107" s="278"/>
      <c r="G107" s="278"/>
      <c r="H107" s="279"/>
    </row>
    <row r="108" spans="1:8" ht="20.25" customHeight="1" x14ac:dyDescent="0.3">
      <c r="A108" s="78"/>
      <c r="B108" s="164"/>
      <c r="C108" s="164"/>
      <c r="D108" s="164"/>
      <c r="E108" s="77"/>
      <c r="F108" s="77"/>
      <c r="G108" s="77"/>
      <c r="H108" s="73"/>
    </row>
    <row r="109" spans="1:8" ht="20.25" customHeight="1" x14ac:dyDescent="0.3">
      <c r="A109" s="78"/>
      <c r="B109" s="164"/>
      <c r="C109" s="164"/>
      <c r="D109" s="164"/>
      <c r="E109" s="77"/>
      <c r="F109" s="77"/>
      <c r="G109" s="77"/>
      <c r="H109" s="73"/>
    </row>
    <row r="110" spans="1:8" ht="20.25" customHeight="1" x14ac:dyDescent="0.3">
      <c r="A110" s="78"/>
      <c r="B110" s="164"/>
      <c r="C110" s="164"/>
      <c r="D110" s="164"/>
      <c r="E110" s="77"/>
      <c r="F110" s="77"/>
      <c r="G110" s="77"/>
      <c r="H110" s="73"/>
    </row>
    <row r="111" spans="1:8" ht="20.25" customHeight="1" x14ac:dyDescent="0.3">
      <c r="A111" s="78"/>
      <c r="B111" s="164"/>
      <c r="C111" s="164"/>
      <c r="D111" s="164"/>
      <c r="E111" s="77"/>
      <c r="F111" s="77"/>
      <c r="G111" s="77"/>
      <c r="H111" s="73"/>
    </row>
    <row r="112" spans="1:8" ht="20.25" customHeight="1" x14ac:dyDescent="0.3">
      <c r="A112" s="78"/>
      <c r="B112" s="164"/>
      <c r="C112" s="164"/>
      <c r="D112" s="164"/>
      <c r="E112" s="77"/>
      <c r="F112" s="77"/>
      <c r="G112" s="77"/>
      <c r="H112" s="73"/>
    </row>
    <row r="113" spans="1:8" ht="20.25" customHeight="1" x14ac:dyDescent="0.3">
      <c r="A113" s="78"/>
      <c r="B113" s="164"/>
      <c r="C113" s="164"/>
      <c r="D113" s="164"/>
      <c r="E113" s="77"/>
      <c r="F113" s="77"/>
      <c r="G113" s="77"/>
      <c r="H113" s="73"/>
    </row>
    <row r="114" spans="1:8" ht="20.25" customHeight="1" x14ac:dyDescent="0.3">
      <c r="A114" s="78"/>
      <c r="B114" s="164"/>
      <c r="C114" s="164"/>
      <c r="D114" s="164"/>
      <c r="E114" s="77"/>
      <c r="F114" s="77"/>
      <c r="G114" s="77"/>
      <c r="H114" s="73"/>
    </row>
    <row r="115" spans="1:8" ht="20.25" customHeight="1" x14ac:dyDescent="0.3">
      <c r="A115" s="78"/>
      <c r="B115" s="164"/>
      <c r="C115" s="164"/>
      <c r="D115" s="164"/>
      <c r="E115" s="77"/>
      <c r="F115" s="77"/>
      <c r="G115" s="77"/>
      <c r="H115" s="73"/>
    </row>
    <row r="116" spans="1:8" ht="20.25" customHeight="1" x14ac:dyDescent="0.3">
      <c r="A116" s="78"/>
      <c r="B116" s="164"/>
      <c r="C116" s="164"/>
      <c r="D116" s="164"/>
      <c r="E116" s="77"/>
      <c r="F116" s="77"/>
      <c r="G116" s="77"/>
      <c r="H116" s="73"/>
    </row>
    <row r="117" spans="1:8" ht="20.25" customHeight="1" x14ac:dyDescent="0.3">
      <c r="A117" s="78"/>
      <c r="B117" s="164"/>
      <c r="C117" s="164"/>
      <c r="D117" s="164"/>
      <c r="E117" s="77"/>
      <c r="F117" s="77"/>
      <c r="G117" s="77"/>
      <c r="H117" s="73"/>
    </row>
    <row r="118" spans="1:8" ht="20.25" customHeight="1" x14ac:dyDescent="0.3">
      <c r="A118" s="78"/>
      <c r="B118" s="164"/>
      <c r="C118" s="164"/>
      <c r="D118" s="164"/>
      <c r="E118" s="77"/>
      <c r="F118" s="77"/>
      <c r="G118" s="77"/>
      <c r="H118" s="73"/>
    </row>
    <row r="119" spans="1:8" ht="20.25" customHeight="1" x14ac:dyDescent="0.3">
      <c r="A119" s="78"/>
      <c r="B119" s="164"/>
      <c r="C119" s="164"/>
      <c r="D119" s="164"/>
      <c r="E119" s="77"/>
      <c r="F119" s="77"/>
      <c r="G119" s="77"/>
      <c r="H119" s="73"/>
    </row>
    <row r="120" spans="1:8" ht="20.25" customHeight="1" x14ac:dyDescent="0.3">
      <c r="A120" s="78"/>
      <c r="B120" s="164"/>
      <c r="C120" s="164"/>
      <c r="D120" s="164"/>
      <c r="E120" s="77"/>
      <c r="F120" s="77"/>
      <c r="G120" s="77"/>
      <c r="H120" s="73"/>
    </row>
    <row r="121" spans="1:8" ht="20.25" customHeight="1" x14ac:dyDescent="0.3">
      <c r="A121" s="78"/>
      <c r="B121" s="164"/>
      <c r="C121" s="164"/>
      <c r="D121" s="164"/>
      <c r="E121" s="77"/>
      <c r="F121" s="77"/>
      <c r="G121" s="77"/>
      <c r="H121" s="73"/>
    </row>
    <row r="122" spans="1:8" ht="20.25" customHeight="1" x14ac:dyDescent="0.3">
      <c r="A122" s="78"/>
      <c r="B122" s="164"/>
      <c r="C122" s="164"/>
      <c r="D122" s="164"/>
      <c r="E122" s="77"/>
      <c r="F122" s="77"/>
      <c r="G122" s="77"/>
      <c r="H122" s="73"/>
    </row>
    <row r="123" spans="1:8" ht="20.25" customHeight="1" x14ac:dyDescent="0.3">
      <c r="A123" s="78"/>
      <c r="B123" s="164"/>
      <c r="C123" s="164"/>
      <c r="D123" s="164"/>
      <c r="E123" s="77"/>
      <c r="F123" s="77"/>
      <c r="G123" s="77"/>
      <c r="H123" s="73"/>
    </row>
    <row r="124" spans="1:8" ht="20.25" customHeight="1" x14ac:dyDescent="0.3">
      <c r="A124" s="78"/>
      <c r="B124" s="164"/>
      <c r="C124" s="164"/>
      <c r="D124" s="164"/>
      <c r="E124" s="77"/>
      <c r="F124" s="77"/>
      <c r="G124" s="77"/>
      <c r="H124" s="73"/>
    </row>
    <row r="125" spans="1:8" ht="20.25" customHeight="1" x14ac:dyDescent="0.3">
      <c r="A125" s="78"/>
      <c r="B125" s="164"/>
      <c r="C125" s="164"/>
      <c r="D125" s="164"/>
      <c r="E125" s="77"/>
      <c r="F125" s="77"/>
      <c r="G125" s="77"/>
      <c r="H125" s="73"/>
    </row>
    <row r="126" spans="1:8" ht="20.25" customHeight="1" x14ac:dyDescent="0.3">
      <c r="A126" s="78"/>
      <c r="B126" s="164"/>
      <c r="C126" s="164"/>
      <c r="D126" s="164"/>
      <c r="E126" s="77"/>
      <c r="F126" s="77"/>
      <c r="G126" s="77"/>
      <c r="H126" s="73"/>
    </row>
    <row r="127" spans="1:8" ht="20.25" customHeight="1" x14ac:dyDescent="0.3">
      <c r="A127" s="78"/>
      <c r="B127" s="164"/>
      <c r="C127" s="164"/>
      <c r="D127" s="164"/>
      <c r="E127" s="77"/>
      <c r="F127" s="77"/>
      <c r="G127" s="77"/>
      <c r="H127" s="73"/>
    </row>
    <row r="128" spans="1:8" ht="20.25" customHeight="1" x14ac:dyDescent="0.3">
      <c r="A128" s="78"/>
      <c r="B128" s="164"/>
      <c r="C128" s="164"/>
      <c r="D128" s="164"/>
      <c r="E128" s="77"/>
      <c r="F128" s="77"/>
      <c r="G128" s="77"/>
      <c r="H128" s="73"/>
    </row>
    <row r="129" spans="1:8" ht="20.25" customHeight="1" x14ac:dyDescent="0.3">
      <c r="A129" s="78"/>
      <c r="B129" s="164"/>
      <c r="C129" s="164"/>
      <c r="D129" s="164"/>
      <c r="E129" s="77"/>
      <c r="F129" s="77"/>
      <c r="G129" s="77"/>
      <c r="H129" s="73"/>
    </row>
    <row r="130" spans="1:8" ht="20.25" customHeight="1" x14ac:dyDescent="0.3">
      <c r="A130" s="78"/>
      <c r="B130" s="164"/>
      <c r="C130" s="164"/>
      <c r="D130" s="164"/>
      <c r="E130" s="77"/>
      <c r="F130" s="77"/>
      <c r="G130" s="77"/>
      <c r="H130" s="73"/>
    </row>
    <row r="131" spans="1:8" ht="20.25" customHeight="1" x14ac:dyDescent="0.3">
      <c r="A131" s="78"/>
      <c r="B131" s="164"/>
      <c r="C131" s="164"/>
      <c r="D131" s="164"/>
      <c r="E131" s="77"/>
      <c r="F131" s="77"/>
      <c r="G131" s="77"/>
      <c r="H131" s="73"/>
    </row>
    <row r="132" spans="1:8" ht="20.25" customHeight="1" x14ac:dyDescent="0.3">
      <c r="A132" s="78"/>
      <c r="B132" s="164"/>
      <c r="C132" s="164"/>
      <c r="D132" s="164"/>
      <c r="E132" s="77"/>
      <c r="F132" s="77"/>
      <c r="G132" s="77"/>
      <c r="H132" s="73"/>
    </row>
    <row r="133" spans="1:8" ht="20.25" customHeight="1" x14ac:dyDescent="0.3">
      <c r="A133" s="78"/>
      <c r="B133" s="164"/>
      <c r="C133" s="164"/>
      <c r="D133" s="164"/>
      <c r="E133" s="77"/>
      <c r="F133" s="77"/>
      <c r="G133" s="77"/>
      <c r="H133" s="73"/>
    </row>
    <row r="134" spans="1:8" ht="20.25" customHeight="1" x14ac:dyDescent="0.3">
      <c r="A134" s="78"/>
      <c r="B134" s="164"/>
      <c r="C134" s="164"/>
      <c r="D134" s="164"/>
      <c r="E134" s="77"/>
      <c r="F134" s="77"/>
      <c r="G134" s="77"/>
      <c r="H134" s="73"/>
    </row>
    <row r="135" spans="1:8" ht="20.25" customHeight="1" x14ac:dyDescent="0.3">
      <c r="A135" s="78"/>
      <c r="B135" s="164"/>
      <c r="C135" s="164"/>
      <c r="D135" s="164"/>
      <c r="E135" s="77"/>
      <c r="F135" s="77"/>
      <c r="G135" s="77"/>
      <c r="H135" s="73"/>
    </row>
    <row r="136" spans="1:8" ht="20.25" customHeight="1" x14ac:dyDescent="0.3">
      <c r="A136" s="78"/>
      <c r="B136" s="164"/>
      <c r="C136" s="164"/>
      <c r="D136" s="164"/>
      <c r="E136" s="77"/>
      <c r="F136" s="77"/>
      <c r="G136" s="77"/>
      <c r="H136" s="73"/>
    </row>
    <row r="137" spans="1:8" ht="20.25" customHeight="1" x14ac:dyDescent="0.3">
      <c r="A137" s="78"/>
      <c r="B137" s="164"/>
      <c r="C137" s="164"/>
      <c r="D137" s="164"/>
      <c r="E137" s="77"/>
      <c r="F137" s="77"/>
      <c r="G137" s="77"/>
      <c r="H137" s="73"/>
    </row>
    <row r="138" spans="1:8" ht="20.25" customHeight="1" x14ac:dyDescent="0.3">
      <c r="A138" s="78"/>
      <c r="B138" s="164"/>
      <c r="C138" s="164"/>
      <c r="D138" s="164"/>
      <c r="E138" s="77"/>
      <c r="F138" s="77"/>
      <c r="G138" s="77"/>
      <c r="H138" s="73"/>
    </row>
    <row r="139" spans="1:8" ht="20.25" customHeight="1" x14ac:dyDescent="0.3">
      <c r="A139" s="78"/>
      <c r="B139" s="164"/>
      <c r="C139" s="164"/>
      <c r="D139" s="164"/>
      <c r="E139" s="77"/>
      <c r="F139" s="77"/>
      <c r="G139" s="77"/>
      <c r="H139" s="73"/>
    </row>
    <row r="140" spans="1:8" ht="20.25" customHeight="1" x14ac:dyDescent="0.3">
      <c r="A140" s="78"/>
      <c r="B140" s="164"/>
      <c r="C140" s="164"/>
      <c r="D140" s="164"/>
      <c r="E140" s="77"/>
      <c r="F140" s="77"/>
      <c r="G140" s="77"/>
      <c r="H140" s="73"/>
    </row>
    <row r="141" spans="1:8" ht="20.25" customHeight="1" x14ac:dyDescent="0.3">
      <c r="A141" s="78"/>
      <c r="B141" s="164"/>
      <c r="C141" s="164"/>
      <c r="D141" s="164"/>
      <c r="E141" s="77"/>
      <c r="F141" s="77"/>
      <c r="G141" s="77"/>
      <c r="H141" s="73"/>
    </row>
    <row r="142" spans="1:8" ht="20.25" customHeight="1" x14ac:dyDescent="0.3">
      <c r="A142" s="78"/>
      <c r="B142" s="164"/>
      <c r="C142" s="164"/>
      <c r="D142" s="164"/>
      <c r="E142" s="77"/>
      <c r="F142" s="77"/>
      <c r="G142" s="77"/>
      <c r="H142" s="73"/>
    </row>
    <row r="143" spans="1:8" ht="20.25" customHeight="1" x14ac:dyDescent="0.3">
      <c r="A143" s="78"/>
      <c r="B143" s="164"/>
      <c r="C143" s="164"/>
      <c r="D143" s="164"/>
      <c r="E143" s="77"/>
      <c r="F143" s="77"/>
      <c r="G143" s="77"/>
      <c r="H143" s="73"/>
    </row>
    <row r="144" spans="1:8" ht="20.25" customHeight="1" x14ac:dyDescent="0.3">
      <c r="A144" s="78"/>
      <c r="B144" s="164"/>
      <c r="C144" s="164"/>
      <c r="D144" s="164"/>
      <c r="E144" s="77"/>
      <c r="F144" s="77"/>
      <c r="G144" s="77"/>
      <c r="H144" s="73"/>
    </row>
    <row r="145" spans="1:8" ht="20.25" customHeight="1" x14ac:dyDescent="0.3">
      <c r="A145" s="78"/>
      <c r="B145" s="164"/>
      <c r="C145" s="164"/>
      <c r="D145" s="164"/>
      <c r="E145" s="77"/>
      <c r="F145" s="77"/>
      <c r="G145" s="77"/>
      <c r="H145" s="73"/>
    </row>
    <row r="146" spans="1:8" ht="20.25" customHeight="1" x14ac:dyDescent="0.3">
      <c r="A146" s="78"/>
      <c r="B146" s="164"/>
      <c r="C146" s="164"/>
      <c r="D146" s="164"/>
      <c r="E146" s="77"/>
      <c r="F146" s="77"/>
      <c r="G146" s="77"/>
      <c r="H146" s="73"/>
    </row>
    <row r="147" spans="1:8" ht="20.25" customHeight="1" x14ac:dyDescent="0.3">
      <c r="A147" s="78"/>
      <c r="B147" s="164"/>
      <c r="C147" s="164"/>
      <c r="D147" s="164"/>
      <c r="E147" s="77"/>
      <c r="F147" s="77"/>
      <c r="G147" s="77"/>
      <c r="H147" s="73"/>
    </row>
    <row r="148" spans="1:8" ht="20.25" customHeight="1" x14ac:dyDescent="0.3">
      <c r="A148" s="78"/>
      <c r="B148" s="164"/>
      <c r="C148" s="164"/>
      <c r="D148" s="164"/>
      <c r="E148" s="77"/>
      <c r="F148" s="77"/>
      <c r="G148" s="77"/>
      <c r="H148" s="73"/>
    </row>
    <row r="149" spans="1:8" ht="20.25" customHeight="1" x14ac:dyDescent="0.3">
      <c r="A149" s="78"/>
      <c r="B149" s="164"/>
      <c r="C149" s="164"/>
      <c r="D149" s="164"/>
      <c r="E149" s="77"/>
      <c r="F149" s="77"/>
      <c r="G149" s="77"/>
      <c r="H149" s="73"/>
    </row>
    <row r="150" spans="1:8" ht="20.25" customHeight="1" x14ac:dyDescent="0.3">
      <c r="A150" s="78"/>
      <c r="B150" s="164"/>
      <c r="C150" s="164"/>
      <c r="D150" s="164"/>
      <c r="E150" s="77"/>
      <c r="F150" s="77"/>
      <c r="G150" s="77"/>
      <c r="H150" s="73"/>
    </row>
    <row r="151" spans="1:8" ht="20.25" customHeight="1" x14ac:dyDescent="0.3">
      <c r="A151" s="78"/>
      <c r="B151" s="164"/>
      <c r="C151" s="164"/>
      <c r="D151" s="164"/>
      <c r="E151" s="77"/>
      <c r="F151" s="77"/>
      <c r="G151" s="77"/>
      <c r="H151" s="73"/>
    </row>
    <row r="152" spans="1:8" ht="20.25" customHeight="1" x14ac:dyDescent="0.3">
      <c r="A152" s="78"/>
      <c r="B152" s="164"/>
      <c r="C152" s="164"/>
      <c r="D152" s="164"/>
      <c r="E152" s="77"/>
      <c r="F152" s="77"/>
      <c r="G152" s="77"/>
      <c r="H152" s="73"/>
    </row>
    <row r="153" spans="1:8" ht="20.25" customHeight="1" x14ac:dyDescent="0.3">
      <c r="A153" s="78"/>
      <c r="B153" s="164"/>
      <c r="C153" s="164"/>
      <c r="D153" s="164"/>
      <c r="E153" s="77"/>
      <c r="F153" s="77"/>
      <c r="G153" s="77"/>
      <c r="H153" s="73"/>
    </row>
    <row r="154" spans="1:8" ht="20.25" customHeight="1" x14ac:dyDescent="0.3">
      <c r="A154" s="78"/>
      <c r="B154" s="164"/>
      <c r="C154" s="164"/>
      <c r="D154" s="164"/>
      <c r="E154" s="77"/>
      <c r="F154" s="77"/>
      <c r="G154" s="77"/>
      <c r="H154" s="73"/>
    </row>
    <row r="155" spans="1:8" ht="20.25" customHeight="1" x14ac:dyDescent="0.3">
      <c r="A155" s="78"/>
      <c r="B155" s="164"/>
      <c r="C155" s="164"/>
      <c r="D155" s="164"/>
      <c r="E155" s="77"/>
      <c r="F155" s="77"/>
      <c r="G155" s="77"/>
      <c r="H155" s="73"/>
    </row>
    <row r="156" spans="1:8" ht="20.25" customHeight="1" x14ac:dyDescent="0.3">
      <c r="A156" s="78"/>
      <c r="B156" s="164"/>
      <c r="C156" s="164"/>
      <c r="D156" s="164"/>
      <c r="E156" s="77"/>
      <c r="F156" s="77"/>
      <c r="G156" s="77"/>
      <c r="H156" s="73"/>
    </row>
    <row r="157" spans="1:8" ht="20.25" customHeight="1" x14ac:dyDescent="0.3">
      <c r="A157" s="78"/>
      <c r="B157" s="164"/>
      <c r="C157" s="164"/>
      <c r="D157" s="164"/>
      <c r="E157" s="77"/>
      <c r="F157" s="77"/>
      <c r="G157" s="77"/>
      <c r="H157" s="73"/>
    </row>
    <row r="158" spans="1:8" ht="20.25" customHeight="1" x14ac:dyDescent="0.3">
      <c r="A158" s="78"/>
      <c r="B158" s="164"/>
      <c r="C158" s="164"/>
      <c r="D158" s="164"/>
      <c r="E158" s="77"/>
      <c r="F158" s="77"/>
      <c r="G158" s="77"/>
      <c r="H158" s="73"/>
    </row>
    <row r="159" spans="1:8" ht="20.25" customHeight="1" x14ac:dyDescent="0.3">
      <c r="A159" s="78"/>
      <c r="B159" s="164"/>
      <c r="C159" s="164"/>
      <c r="D159" s="164"/>
      <c r="E159" s="77"/>
      <c r="F159" s="77"/>
      <c r="G159" s="77"/>
      <c r="H159" s="73"/>
    </row>
    <row r="160" spans="1:8" ht="20.25" customHeight="1" x14ac:dyDescent="0.3">
      <c r="A160" s="78"/>
      <c r="B160" s="164"/>
      <c r="C160" s="164"/>
      <c r="D160" s="164"/>
      <c r="E160" s="77"/>
      <c r="F160" s="77"/>
      <c r="G160" s="77"/>
      <c r="H160" s="73"/>
    </row>
    <row r="161" spans="1:8" ht="20.25" customHeight="1" x14ac:dyDescent="0.3">
      <c r="A161" s="78"/>
      <c r="B161" s="164"/>
      <c r="C161" s="164"/>
      <c r="D161" s="164"/>
      <c r="E161" s="77"/>
      <c r="F161" s="77"/>
      <c r="G161" s="77"/>
      <c r="H161" s="73"/>
    </row>
    <row r="162" spans="1:8" ht="20.25" customHeight="1" x14ac:dyDescent="0.3">
      <c r="A162" s="78"/>
      <c r="B162" s="164"/>
      <c r="C162" s="164"/>
      <c r="D162" s="164"/>
      <c r="E162" s="77"/>
      <c r="F162" s="77"/>
      <c r="G162" s="77"/>
      <c r="H162" s="73"/>
    </row>
    <row r="163" spans="1:8" ht="20.25" customHeight="1" x14ac:dyDescent="0.3">
      <c r="A163" s="78"/>
      <c r="B163" s="164"/>
      <c r="C163" s="164"/>
      <c r="D163" s="164"/>
      <c r="E163" s="77"/>
      <c r="F163" s="77"/>
      <c r="G163" s="77"/>
      <c r="H163" s="73"/>
    </row>
    <row r="164" spans="1:8" ht="20.25" customHeight="1" x14ac:dyDescent="0.3">
      <c r="A164" s="78"/>
      <c r="B164" s="164"/>
      <c r="C164" s="164"/>
      <c r="D164" s="164"/>
      <c r="E164" s="77"/>
      <c r="F164" s="77"/>
      <c r="G164" s="77"/>
      <c r="H164" s="73"/>
    </row>
    <row r="165" spans="1:8" ht="20.25" customHeight="1" x14ac:dyDescent="0.3">
      <c r="A165" s="78"/>
      <c r="B165" s="164"/>
      <c r="C165" s="164"/>
      <c r="D165" s="164"/>
      <c r="E165" s="77"/>
      <c r="F165" s="77"/>
      <c r="G165" s="77"/>
      <c r="H165" s="73"/>
    </row>
    <row r="166" spans="1:8" ht="20.25" customHeight="1" x14ac:dyDescent="0.3">
      <c r="A166" s="78"/>
      <c r="B166" s="164"/>
      <c r="C166" s="164"/>
      <c r="D166" s="164"/>
      <c r="E166" s="77"/>
      <c r="F166" s="77"/>
      <c r="G166" s="77"/>
      <c r="H166" s="73"/>
    </row>
    <row r="167" spans="1:8" ht="20.25" customHeight="1" x14ac:dyDescent="0.3">
      <c r="A167" s="78"/>
      <c r="B167" s="164"/>
      <c r="C167" s="164"/>
      <c r="D167" s="164"/>
      <c r="E167" s="77"/>
      <c r="F167" s="77"/>
      <c r="G167" s="77"/>
      <c r="H167" s="73"/>
    </row>
    <row r="168" spans="1:8" ht="20.25" customHeight="1" x14ac:dyDescent="0.3">
      <c r="A168" s="78"/>
      <c r="B168" s="164"/>
      <c r="C168" s="164"/>
      <c r="D168" s="164"/>
      <c r="E168" s="77"/>
      <c r="F168" s="77"/>
      <c r="G168" s="77"/>
      <c r="H168" s="73"/>
    </row>
    <row r="169" spans="1:8" ht="20.25" customHeight="1" x14ac:dyDescent="0.3">
      <c r="A169" s="78"/>
      <c r="B169" s="164"/>
      <c r="C169" s="164"/>
      <c r="D169" s="164"/>
      <c r="E169" s="77"/>
      <c r="F169" s="77"/>
      <c r="G169" s="77"/>
      <c r="H169" s="73"/>
    </row>
    <row r="170" spans="1:8" ht="20.25" customHeight="1" x14ac:dyDescent="0.3">
      <c r="A170" s="78"/>
      <c r="B170" s="164"/>
      <c r="C170" s="164"/>
      <c r="D170" s="164"/>
      <c r="E170" s="77"/>
      <c r="F170" s="77"/>
      <c r="G170" s="77"/>
      <c r="H170" s="73"/>
    </row>
    <row r="171" spans="1:8" ht="20.25" customHeight="1" x14ac:dyDescent="0.3">
      <c r="A171" s="78"/>
      <c r="B171" s="164"/>
      <c r="C171" s="164"/>
      <c r="D171" s="164"/>
      <c r="E171" s="77"/>
      <c r="F171" s="77"/>
      <c r="G171" s="77"/>
      <c r="H171" s="73"/>
    </row>
    <row r="172" spans="1:8" ht="20.25" customHeight="1" x14ac:dyDescent="0.3">
      <c r="A172" s="78"/>
      <c r="B172" s="164"/>
      <c r="C172" s="164"/>
      <c r="D172" s="164"/>
      <c r="E172" s="77"/>
      <c r="F172" s="77"/>
      <c r="G172" s="77"/>
      <c r="H172" s="73"/>
    </row>
    <row r="173" spans="1:8" ht="20.25" customHeight="1" x14ac:dyDescent="0.3">
      <c r="A173" s="78"/>
      <c r="B173" s="164"/>
      <c r="C173" s="164"/>
      <c r="D173" s="164"/>
      <c r="E173" s="77"/>
      <c r="F173" s="77"/>
      <c r="G173" s="77"/>
      <c r="H173" s="73"/>
    </row>
    <row r="174" spans="1:8" ht="20.25" customHeight="1" x14ac:dyDescent="0.3">
      <c r="A174" s="78"/>
      <c r="B174" s="164"/>
      <c r="C174" s="164"/>
      <c r="D174" s="164"/>
      <c r="E174" s="77"/>
      <c r="F174" s="77"/>
      <c r="G174" s="77"/>
      <c r="H174" s="73"/>
    </row>
    <row r="175" spans="1:8" ht="20.25" customHeight="1" x14ac:dyDescent="0.3">
      <c r="A175" s="78"/>
      <c r="B175" s="164"/>
      <c r="C175" s="164"/>
      <c r="D175" s="164"/>
      <c r="E175" s="77"/>
      <c r="F175" s="77"/>
      <c r="G175" s="77"/>
      <c r="H175" s="73"/>
    </row>
    <row r="176" spans="1:8" ht="20.25" customHeight="1" x14ac:dyDescent="0.3">
      <c r="A176" s="78"/>
      <c r="B176" s="164"/>
      <c r="C176" s="164"/>
      <c r="D176" s="164"/>
      <c r="E176" s="77"/>
      <c r="F176" s="77"/>
      <c r="G176" s="77"/>
      <c r="H176" s="73"/>
    </row>
    <row r="177" spans="1:8" ht="20.25" customHeight="1" x14ac:dyDescent="0.3">
      <c r="A177" s="78"/>
      <c r="B177" s="164"/>
      <c r="C177" s="164"/>
      <c r="D177" s="164"/>
      <c r="E177" s="77"/>
      <c r="F177" s="77"/>
      <c r="G177" s="77"/>
      <c r="H177" s="73"/>
    </row>
    <row r="178" spans="1:8" ht="20.25" customHeight="1" x14ac:dyDescent="0.3">
      <c r="A178" s="78"/>
      <c r="B178" s="164"/>
      <c r="C178" s="164"/>
      <c r="D178" s="164"/>
      <c r="E178" s="77"/>
      <c r="F178" s="77"/>
      <c r="G178" s="77"/>
      <c r="H178" s="73"/>
    </row>
    <row r="179" spans="1:8" ht="20.25" customHeight="1" x14ac:dyDescent="0.3">
      <c r="A179" s="78"/>
      <c r="B179" s="164"/>
      <c r="C179" s="164"/>
      <c r="D179" s="164"/>
      <c r="E179" s="77"/>
      <c r="F179" s="77"/>
      <c r="G179" s="77"/>
      <c r="H179" s="73"/>
    </row>
    <row r="180" spans="1:8" ht="20.25" customHeight="1" x14ac:dyDescent="0.3">
      <c r="A180" s="78"/>
      <c r="B180" s="164"/>
      <c r="C180" s="164"/>
      <c r="D180" s="164"/>
      <c r="E180" s="77"/>
      <c r="F180" s="77"/>
      <c r="G180" s="77"/>
      <c r="H180" s="73"/>
    </row>
    <row r="181" spans="1:8" ht="20.25" customHeight="1" x14ac:dyDescent="0.3">
      <c r="A181" s="78"/>
      <c r="B181" s="164"/>
      <c r="C181" s="164"/>
      <c r="D181" s="164"/>
      <c r="E181" s="77"/>
      <c r="F181" s="77"/>
      <c r="G181" s="77"/>
      <c r="H181" s="73"/>
    </row>
    <row r="182" spans="1:8" ht="20.25" customHeight="1" x14ac:dyDescent="0.3">
      <c r="A182" s="78"/>
      <c r="B182" s="164"/>
      <c r="C182" s="164"/>
      <c r="D182" s="164"/>
      <c r="E182" s="77"/>
      <c r="F182" s="77"/>
      <c r="G182" s="77"/>
      <c r="H182" s="73"/>
    </row>
    <row r="183" spans="1:8" ht="20.25" customHeight="1" x14ac:dyDescent="0.3">
      <c r="A183" s="78"/>
      <c r="B183" s="164"/>
      <c r="C183" s="164"/>
      <c r="D183" s="164"/>
      <c r="E183" s="77"/>
      <c r="F183" s="77"/>
      <c r="G183" s="77"/>
      <c r="H183" s="73"/>
    </row>
    <row r="184" spans="1:8" ht="20.25" customHeight="1" x14ac:dyDescent="0.3">
      <c r="A184" s="78"/>
      <c r="B184" s="164"/>
      <c r="C184" s="164"/>
      <c r="D184" s="164"/>
      <c r="E184" s="77"/>
      <c r="F184" s="77"/>
      <c r="G184" s="77"/>
      <c r="H184" s="73"/>
    </row>
    <row r="185" spans="1:8" ht="20.25" customHeight="1" x14ac:dyDescent="0.3">
      <c r="A185" s="78"/>
      <c r="B185" s="164"/>
      <c r="C185" s="164"/>
      <c r="D185" s="164"/>
      <c r="E185" s="77"/>
      <c r="F185" s="77"/>
      <c r="G185" s="77"/>
      <c r="H185" s="73"/>
    </row>
    <row r="186" spans="1:8" ht="20.25" customHeight="1" x14ac:dyDescent="0.3">
      <c r="A186" s="78"/>
      <c r="B186" s="164"/>
      <c r="C186" s="164"/>
      <c r="D186" s="164"/>
      <c r="E186" s="77"/>
      <c r="F186" s="77"/>
      <c r="G186" s="77"/>
      <c r="H186" s="73"/>
    </row>
    <row r="187" spans="1:8" ht="20.25" customHeight="1" x14ac:dyDescent="0.3">
      <c r="A187" s="78"/>
      <c r="B187" s="164"/>
      <c r="C187" s="164"/>
      <c r="D187" s="164"/>
      <c r="E187" s="77"/>
      <c r="F187" s="77"/>
      <c r="G187" s="77"/>
      <c r="H187" s="73"/>
    </row>
    <row r="188" spans="1:8" ht="20.25" customHeight="1" x14ac:dyDescent="0.3">
      <c r="A188" s="78"/>
      <c r="B188" s="164"/>
      <c r="C188" s="164"/>
      <c r="D188" s="164"/>
      <c r="E188" s="77"/>
      <c r="F188" s="77"/>
      <c r="G188" s="77"/>
      <c r="H188" s="73"/>
    </row>
    <row r="189" spans="1:8" ht="20.25" customHeight="1" x14ac:dyDescent="0.3">
      <c r="A189" s="78"/>
      <c r="B189" s="164"/>
      <c r="C189" s="164"/>
      <c r="D189" s="164"/>
      <c r="E189" s="77"/>
      <c r="F189" s="77"/>
      <c r="G189" s="77"/>
      <c r="H189" s="73"/>
    </row>
    <row r="190" spans="1:8" ht="20.25" customHeight="1" x14ac:dyDescent="0.3">
      <c r="A190" s="78"/>
      <c r="B190" s="164"/>
      <c r="C190" s="164"/>
      <c r="D190" s="164"/>
      <c r="E190" s="77"/>
      <c r="F190" s="77"/>
      <c r="G190" s="77"/>
      <c r="H190" s="73"/>
    </row>
    <row r="191" spans="1:8" ht="20.25" customHeight="1" x14ac:dyDescent="0.3">
      <c r="A191" s="78"/>
      <c r="B191" s="164"/>
      <c r="C191" s="164"/>
      <c r="D191" s="164"/>
      <c r="E191" s="77"/>
      <c r="F191" s="77"/>
      <c r="G191" s="77"/>
      <c r="H191" s="73"/>
    </row>
    <row r="192" spans="1:8" ht="20.25" customHeight="1" x14ac:dyDescent="0.3">
      <c r="A192" s="78"/>
      <c r="B192" s="164"/>
      <c r="C192" s="164"/>
      <c r="D192" s="164"/>
      <c r="E192" s="77"/>
      <c r="F192" s="77"/>
      <c r="G192" s="77"/>
      <c r="H192" s="73"/>
    </row>
    <row r="193" spans="1:8" ht="20.25" customHeight="1" x14ac:dyDescent="0.3">
      <c r="A193" s="78"/>
      <c r="B193" s="164"/>
      <c r="C193" s="164"/>
      <c r="D193" s="164"/>
      <c r="E193" s="77"/>
      <c r="F193" s="77"/>
      <c r="G193" s="77"/>
      <c r="H193" s="73"/>
    </row>
    <row r="194" spans="1:8" ht="20.25" customHeight="1" x14ac:dyDescent="0.3">
      <c r="A194" s="78"/>
      <c r="B194" s="164"/>
      <c r="C194" s="164"/>
      <c r="D194" s="164"/>
      <c r="E194" s="77"/>
      <c r="F194" s="77"/>
      <c r="G194" s="77"/>
      <c r="H194" s="73"/>
    </row>
    <row r="195" spans="1:8" ht="20.25" customHeight="1" x14ac:dyDescent="0.3">
      <c r="A195" s="78"/>
      <c r="B195" s="164"/>
      <c r="C195" s="164"/>
      <c r="D195" s="164"/>
      <c r="E195" s="77"/>
      <c r="F195" s="77"/>
      <c r="G195" s="77"/>
      <c r="H195" s="73"/>
    </row>
    <row r="196" spans="1:8" ht="20.25" customHeight="1" x14ac:dyDescent="0.3">
      <c r="A196" s="78"/>
      <c r="B196" s="164"/>
      <c r="C196" s="164"/>
      <c r="D196" s="164"/>
      <c r="E196" s="77"/>
      <c r="F196" s="77"/>
      <c r="G196" s="77"/>
      <c r="H196" s="73"/>
    </row>
    <row r="197" spans="1:8" ht="20.25" customHeight="1" x14ac:dyDescent="0.3">
      <c r="A197" s="78"/>
      <c r="B197" s="164"/>
      <c r="C197" s="164"/>
      <c r="D197" s="164"/>
      <c r="E197" s="77"/>
      <c r="F197" s="77"/>
      <c r="G197" s="77"/>
      <c r="H197" s="73"/>
    </row>
    <row r="198" spans="1:8" ht="20.25" customHeight="1" x14ac:dyDescent="0.3">
      <c r="A198" s="78"/>
      <c r="B198" s="164"/>
      <c r="C198" s="164"/>
      <c r="D198" s="164"/>
      <c r="E198" s="77"/>
      <c r="F198" s="77"/>
      <c r="G198" s="77"/>
      <c r="H198" s="73"/>
    </row>
    <row r="199" spans="1:8" ht="20.25" customHeight="1" x14ac:dyDescent="0.3">
      <c r="A199" s="78"/>
      <c r="B199" s="164"/>
      <c r="C199" s="164"/>
      <c r="D199" s="164"/>
      <c r="E199" s="77"/>
      <c r="F199" s="77"/>
      <c r="G199" s="77"/>
      <c r="H199" s="73"/>
    </row>
    <row r="200" spans="1:8" ht="20.25" customHeight="1" x14ac:dyDescent="0.3">
      <c r="A200" s="78"/>
      <c r="B200" s="164"/>
      <c r="C200" s="164"/>
      <c r="D200" s="164"/>
      <c r="E200" s="77"/>
      <c r="F200" s="77"/>
      <c r="G200" s="77"/>
      <c r="H200" s="73"/>
    </row>
    <row r="201" spans="1:8" ht="20.25" customHeight="1" x14ac:dyDescent="0.3">
      <c r="A201" s="78"/>
      <c r="B201" s="164"/>
      <c r="C201" s="164"/>
      <c r="D201" s="164"/>
      <c r="E201" s="77"/>
      <c r="F201" s="77"/>
      <c r="G201" s="77"/>
      <c r="H201" s="73"/>
    </row>
    <row r="202" spans="1:8" ht="20.25" customHeight="1" x14ac:dyDescent="0.3">
      <c r="A202" s="78"/>
      <c r="B202" s="164"/>
      <c r="C202" s="164"/>
      <c r="D202" s="164"/>
      <c r="E202" s="77"/>
      <c r="F202" s="77"/>
      <c r="G202" s="77"/>
      <c r="H202" s="73"/>
    </row>
    <row r="203" spans="1:8" ht="20.25" customHeight="1" x14ac:dyDescent="0.3">
      <c r="A203" s="78"/>
      <c r="B203" s="164"/>
      <c r="C203" s="164"/>
      <c r="D203" s="164"/>
      <c r="E203" s="77"/>
      <c r="F203" s="77"/>
      <c r="G203" s="77"/>
      <c r="H203" s="73"/>
    </row>
    <row r="204" spans="1:8" ht="20.25" customHeight="1" x14ac:dyDescent="0.3">
      <c r="A204" s="78"/>
      <c r="B204" s="164"/>
      <c r="C204" s="164"/>
      <c r="D204" s="164"/>
      <c r="E204" s="77"/>
      <c r="F204" s="77"/>
      <c r="G204" s="77"/>
      <c r="H204" s="73"/>
    </row>
    <row r="205" spans="1:8" ht="20.25" customHeight="1" x14ac:dyDescent="0.3">
      <c r="A205" s="78"/>
      <c r="B205" s="164"/>
      <c r="C205" s="164"/>
      <c r="D205" s="164"/>
      <c r="E205" s="77"/>
      <c r="F205" s="77"/>
      <c r="G205" s="77"/>
      <c r="H205" s="73"/>
    </row>
    <row r="206" spans="1:8" ht="20.25" customHeight="1" x14ac:dyDescent="0.3">
      <c r="A206" s="78"/>
      <c r="B206" s="164"/>
      <c r="C206" s="164"/>
      <c r="D206" s="164"/>
      <c r="E206" s="77"/>
      <c r="F206" s="77"/>
      <c r="G206" s="77"/>
      <c r="H206" s="73"/>
    </row>
    <row r="207" spans="1:8" ht="20.25" customHeight="1" x14ac:dyDescent="0.3">
      <c r="A207" s="78"/>
      <c r="B207" s="164"/>
      <c r="C207" s="164"/>
      <c r="D207" s="164"/>
      <c r="E207" s="77"/>
      <c r="F207" s="77"/>
      <c r="G207" s="77"/>
      <c r="H207" s="73"/>
    </row>
    <row r="208" spans="1:8" ht="20.25" customHeight="1" x14ac:dyDescent="0.3">
      <c r="A208" s="78"/>
      <c r="B208" s="164"/>
      <c r="C208" s="164"/>
      <c r="D208" s="164"/>
      <c r="E208" s="77"/>
      <c r="F208" s="77"/>
      <c r="G208" s="77"/>
      <c r="H208" s="73"/>
    </row>
    <row r="209" spans="1:8" ht="20.25" customHeight="1" x14ac:dyDescent="0.3">
      <c r="A209" s="78"/>
      <c r="B209" s="164"/>
      <c r="C209" s="164"/>
      <c r="D209" s="164"/>
      <c r="E209" s="77"/>
      <c r="F209" s="77"/>
      <c r="G209" s="77"/>
      <c r="H209" s="73"/>
    </row>
    <row r="210" spans="1:8" ht="18.75" x14ac:dyDescent="0.3">
      <c r="A210" s="78"/>
      <c r="B210" s="164"/>
      <c r="C210" s="164"/>
      <c r="D210" s="164"/>
      <c r="E210" s="77"/>
      <c r="F210" s="77"/>
      <c r="G210" s="77"/>
      <c r="H210" s="73"/>
    </row>
    <row r="211" spans="1:8" ht="18.75" x14ac:dyDescent="0.3">
      <c r="A211" s="78"/>
      <c r="B211" s="164"/>
      <c r="C211" s="164"/>
      <c r="D211" s="164"/>
      <c r="E211" s="77"/>
      <c r="F211" s="77"/>
      <c r="G211" s="77"/>
      <c r="H211" s="73"/>
    </row>
    <row r="212" spans="1:8" ht="19.5" thickBot="1" x14ac:dyDescent="0.35">
      <c r="A212" s="79"/>
      <c r="B212" s="166"/>
      <c r="C212" s="166"/>
      <c r="D212" s="166"/>
      <c r="E212" s="80"/>
      <c r="F212" s="80"/>
      <c r="G212" s="80"/>
      <c r="H212" s="74"/>
    </row>
  </sheetData>
  <sheetProtection algorithmName="SHA-512" hashValue="pNOHUSC7zRqn0tBb2J6IyizFrtK77L8LzvA4ehwrIMcQmXDjP5NailoqInWE4vxv98VFWfnnwzaUKH9s3MY8Kg==" saltValue="PEZRgG22az6TS5RiBngzQw==" spinCount="100000" sheet="1" objects="1" scenarios="1"/>
  <mergeCells count="40">
    <mergeCell ref="B81:E81"/>
    <mergeCell ref="B82:E82"/>
    <mergeCell ref="B83:E83"/>
    <mergeCell ref="B78:E78"/>
    <mergeCell ref="B76:G76"/>
    <mergeCell ref="D13:E13"/>
    <mergeCell ref="B79:E79"/>
    <mergeCell ref="B80:E80"/>
    <mergeCell ref="B3:H7"/>
    <mergeCell ref="A1:H2"/>
    <mergeCell ref="B93:E93"/>
    <mergeCell ref="B104:E104"/>
    <mergeCell ref="B105:E105"/>
    <mergeCell ref="B102:E102"/>
    <mergeCell ref="B103:E103"/>
    <mergeCell ref="B17:C17"/>
    <mergeCell ref="B89:E89"/>
    <mergeCell ref="B90:E90"/>
    <mergeCell ref="B91:E91"/>
    <mergeCell ref="B92:E92"/>
    <mergeCell ref="B84:E84"/>
    <mergeCell ref="B85:E85"/>
    <mergeCell ref="B86:E86"/>
    <mergeCell ref="B87:E87"/>
    <mergeCell ref="A107:H107"/>
    <mergeCell ref="A11:H11"/>
    <mergeCell ref="B99:E99"/>
    <mergeCell ref="B100:E100"/>
    <mergeCell ref="B101:E101"/>
    <mergeCell ref="B94:E94"/>
    <mergeCell ref="B95:E95"/>
    <mergeCell ref="B96:E96"/>
    <mergeCell ref="B97:E97"/>
    <mergeCell ref="B98:E98"/>
    <mergeCell ref="B106:E106"/>
    <mergeCell ref="B88:E88"/>
    <mergeCell ref="B15:C15"/>
    <mergeCell ref="B13:C13"/>
    <mergeCell ref="B16:C16"/>
    <mergeCell ref="B77:E77"/>
  </mergeCells>
  <conditionalFormatting sqref="G78:G106 D108:D212">
    <cfRule type="cellIs" dxfId="13" priority="27" operator="between">
      <formula>1</formula>
      <formula>3</formula>
    </cfRule>
  </conditionalFormatting>
  <conditionalFormatting sqref="B108:B212">
    <cfRule type="expression" dxfId="12" priority="21">
      <formula>D108=3</formula>
    </cfRule>
    <cfRule type="expression" dxfId="11" priority="22">
      <formula>D108=2</formula>
    </cfRule>
    <cfRule type="expression" dxfId="10" priority="24">
      <formula>D108=1</formula>
    </cfRule>
  </conditionalFormatting>
  <conditionalFormatting sqref="F78:F106 C108:C212">
    <cfRule type="expression" dxfId="9" priority="19">
      <formula>D78=3</formula>
    </cfRule>
    <cfRule type="expression" dxfId="8" priority="20">
      <formula>D78=2</formula>
    </cfRule>
    <cfRule type="expression" dxfId="7" priority="23">
      <formula>D78=1</formula>
    </cfRule>
  </conditionalFormatting>
  <conditionalFormatting sqref="B78:B106">
    <cfRule type="expression" dxfId="6" priority="36">
      <formula>G78=3</formula>
    </cfRule>
    <cfRule type="expression" dxfId="5" priority="37">
      <formula>G78=2</formula>
    </cfRule>
    <cfRule type="expression" dxfId="4" priority="38">
      <formula>G78=1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5" fitToHeight="0" orientation="portrait" r:id="rId1"/>
  <rowBreaks count="1" manualBreakCount="1">
    <brk id="106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I161"/>
  <sheetViews>
    <sheetView tabSelected="1" view="pageBreakPreview" zoomScale="60" zoomScaleNormal="100" workbookViewId="0">
      <selection activeCell="M13" sqref="M13"/>
    </sheetView>
  </sheetViews>
  <sheetFormatPr baseColWidth="10" defaultRowHeight="15" x14ac:dyDescent="0.25"/>
  <cols>
    <col min="1" max="1" width="18.42578125" style="115" customWidth="1"/>
    <col min="2" max="2" width="65" style="108" bestFit="1" customWidth="1"/>
    <col min="3" max="3" width="11.42578125" style="108"/>
    <col min="4" max="4" width="123" style="108" customWidth="1"/>
    <col min="6" max="7" width="0" hidden="1" customWidth="1"/>
    <col min="8" max="8" width="119" hidden="1" customWidth="1"/>
    <col min="9" max="9" width="59.5703125" hidden="1" customWidth="1"/>
  </cols>
  <sheetData>
    <row r="1" spans="1:9" s="143" customFormat="1" ht="57" thickBot="1" x14ac:dyDescent="0.3">
      <c r="A1" s="145" t="s">
        <v>355</v>
      </c>
      <c r="B1" s="144" t="s">
        <v>354</v>
      </c>
      <c r="C1" s="144" t="s">
        <v>353</v>
      </c>
      <c r="D1" s="144" t="s">
        <v>352</v>
      </c>
    </row>
    <row r="2" spans="1:9" ht="15.75" thickBot="1" x14ac:dyDescent="0.3">
      <c r="A2" s="313" t="s">
        <v>351</v>
      </c>
      <c r="B2" s="307" t="s">
        <v>350</v>
      </c>
      <c r="C2" s="142" t="s">
        <v>165</v>
      </c>
      <c r="D2" s="121" t="s">
        <v>210</v>
      </c>
      <c r="G2">
        <f>VLOOKUP(D2,Graphiques!$B$4:$E$163,2,FALSE)</f>
        <v>0</v>
      </c>
      <c r="H2" s="168" t="s">
        <v>351</v>
      </c>
      <c r="I2" s="172" t="s">
        <v>350</v>
      </c>
    </row>
    <row r="3" spans="1:9" ht="15.75" thickBot="1" x14ac:dyDescent="0.3">
      <c r="A3" s="314"/>
      <c r="B3" s="308"/>
      <c r="C3" s="139" t="s">
        <v>165</v>
      </c>
      <c r="D3" s="120" t="s">
        <v>209</v>
      </c>
      <c r="G3">
        <f>VLOOKUP(D3,Graphiques!$B$4:$E$163,2,FALSE)</f>
        <v>0</v>
      </c>
      <c r="H3" s="168" t="s">
        <v>351</v>
      </c>
      <c r="I3" s="172" t="s">
        <v>350</v>
      </c>
    </row>
    <row r="4" spans="1:9" ht="15.75" thickBot="1" x14ac:dyDescent="0.3">
      <c r="A4" s="314"/>
      <c r="B4" s="308"/>
      <c r="C4" s="139" t="s">
        <v>165</v>
      </c>
      <c r="D4" s="118" t="s">
        <v>208</v>
      </c>
      <c r="G4">
        <f>VLOOKUP(D4,Graphiques!$B$4:$E$163,2,FALSE)</f>
        <v>0</v>
      </c>
      <c r="H4" s="168" t="s">
        <v>351</v>
      </c>
      <c r="I4" s="172" t="s">
        <v>350</v>
      </c>
    </row>
    <row r="5" spans="1:9" ht="15.75" thickBot="1" x14ac:dyDescent="0.3">
      <c r="A5" s="314"/>
      <c r="B5" s="309"/>
      <c r="C5" s="139" t="s">
        <v>241</v>
      </c>
      <c r="D5" s="120" t="s">
        <v>263</v>
      </c>
      <c r="G5">
        <f>VLOOKUP(D5,Graphiques!$B$4:$E$163,2,FALSE)</f>
        <v>0</v>
      </c>
      <c r="H5" s="168" t="s">
        <v>351</v>
      </c>
      <c r="I5" s="172" t="s">
        <v>350</v>
      </c>
    </row>
    <row r="6" spans="1:9" ht="15.75" thickBot="1" x14ac:dyDescent="0.3">
      <c r="A6" s="314"/>
      <c r="B6" s="310" t="s">
        <v>349</v>
      </c>
      <c r="C6" s="139" t="s">
        <v>165</v>
      </c>
      <c r="D6" s="118" t="s">
        <v>193</v>
      </c>
      <c r="G6">
        <f>VLOOKUP(D6,Graphiques!$B$4:$E$163,2,FALSE)</f>
        <v>0</v>
      </c>
      <c r="H6" s="168" t="s">
        <v>351</v>
      </c>
      <c r="I6" s="174" t="s">
        <v>349</v>
      </c>
    </row>
    <row r="7" spans="1:9" ht="15.75" thickBot="1" x14ac:dyDescent="0.3">
      <c r="A7" s="314"/>
      <c r="B7" s="311"/>
      <c r="C7" s="139" t="s">
        <v>165</v>
      </c>
      <c r="D7" s="120" t="s">
        <v>194</v>
      </c>
      <c r="G7">
        <f>VLOOKUP(D7,Graphiques!$B$4:$E$163,2,FALSE)</f>
        <v>0</v>
      </c>
      <c r="H7" s="168" t="s">
        <v>351</v>
      </c>
      <c r="I7" s="174" t="s">
        <v>349</v>
      </c>
    </row>
    <row r="8" spans="1:9" ht="15.75" thickBot="1" x14ac:dyDescent="0.3">
      <c r="A8" s="314"/>
      <c r="B8" s="311"/>
      <c r="C8" s="139" t="s">
        <v>148</v>
      </c>
      <c r="D8" s="118" t="s">
        <v>154</v>
      </c>
      <c r="G8">
        <f>VLOOKUP(D8,Graphiques!$B$4:$E$163,2,FALSE)</f>
        <v>0</v>
      </c>
      <c r="H8" s="168" t="s">
        <v>351</v>
      </c>
      <c r="I8" s="174" t="s">
        <v>349</v>
      </c>
    </row>
    <row r="9" spans="1:9" ht="15.75" thickBot="1" x14ac:dyDescent="0.3">
      <c r="A9" s="314"/>
      <c r="B9" s="312"/>
      <c r="C9" s="139" t="s">
        <v>241</v>
      </c>
      <c r="D9" s="120" t="s">
        <v>253</v>
      </c>
      <c r="G9">
        <f>VLOOKUP(D9,Graphiques!$B$4:$E$163,2,FALSE)</f>
        <v>0</v>
      </c>
      <c r="H9" s="168" t="s">
        <v>351</v>
      </c>
      <c r="I9" s="174" t="s">
        <v>349</v>
      </c>
    </row>
    <row r="10" spans="1:9" ht="15.75" thickBot="1" x14ac:dyDescent="0.3">
      <c r="A10" s="314"/>
      <c r="B10" s="316" t="s">
        <v>348</v>
      </c>
      <c r="C10" s="139" t="s">
        <v>165</v>
      </c>
      <c r="D10" s="118" t="s">
        <v>177</v>
      </c>
      <c r="G10">
        <f>VLOOKUP(D10,Graphiques!$B$4:$E$163,2,FALSE)</f>
        <v>0</v>
      </c>
      <c r="H10" s="168" t="s">
        <v>351</v>
      </c>
      <c r="I10" s="176" t="s">
        <v>348</v>
      </c>
    </row>
    <row r="11" spans="1:9" ht="15.75" thickBot="1" x14ac:dyDescent="0.3">
      <c r="A11" s="314"/>
      <c r="B11" s="308"/>
      <c r="C11" s="139" t="s">
        <v>165</v>
      </c>
      <c r="D11" s="120" t="s">
        <v>176</v>
      </c>
      <c r="G11">
        <f>VLOOKUP(D11,Graphiques!$B$4:$E$163,2,FALSE)</f>
        <v>0</v>
      </c>
      <c r="H11" s="168" t="s">
        <v>351</v>
      </c>
      <c r="I11" s="176" t="s">
        <v>348</v>
      </c>
    </row>
    <row r="12" spans="1:9" ht="15.75" thickBot="1" x14ac:dyDescent="0.3">
      <c r="A12" s="314"/>
      <c r="B12" s="309"/>
      <c r="C12" s="139" t="s">
        <v>165</v>
      </c>
      <c r="D12" s="118" t="s">
        <v>178</v>
      </c>
      <c r="G12">
        <f>VLOOKUP(D12,Graphiques!$B$4:$E$163,2,FALSE)</f>
        <v>0</v>
      </c>
      <c r="H12" s="168" t="s">
        <v>351</v>
      </c>
      <c r="I12" s="176" t="s">
        <v>348</v>
      </c>
    </row>
    <row r="13" spans="1:9" ht="15.75" thickBot="1" x14ac:dyDescent="0.3">
      <c r="A13" s="314"/>
      <c r="B13" s="310" t="s">
        <v>347</v>
      </c>
      <c r="C13" s="139" t="s">
        <v>113</v>
      </c>
      <c r="D13" s="120" t="s">
        <v>125</v>
      </c>
      <c r="G13">
        <f>VLOOKUP(D13,Graphiques!$B$4:$E$163,2,FALSE)</f>
        <v>0</v>
      </c>
      <c r="H13" s="168" t="s">
        <v>351</v>
      </c>
      <c r="I13" s="174" t="s">
        <v>347</v>
      </c>
    </row>
    <row r="14" spans="1:9" ht="15.75" thickBot="1" x14ac:dyDescent="0.3">
      <c r="A14" s="314"/>
      <c r="B14" s="311"/>
      <c r="C14" s="139" t="s">
        <v>165</v>
      </c>
      <c r="D14" s="118" t="s">
        <v>227</v>
      </c>
      <c r="G14">
        <f>VLOOKUP(D14,Graphiques!$B$4:$E$163,2,FALSE)</f>
        <v>0</v>
      </c>
      <c r="H14" s="168" t="s">
        <v>351</v>
      </c>
      <c r="I14" s="174" t="s">
        <v>347</v>
      </c>
    </row>
    <row r="15" spans="1:9" ht="15.75" thickBot="1" x14ac:dyDescent="0.3">
      <c r="A15" s="314"/>
      <c r="B15" s="311"/>
      <c r="C15" s="139" t="s">
        <v>165</v>
      </c>
      <c r="D15" s="120" t="s">
        <v>230</v>
      </c>
      <c r="G15">
        <f>VLOOKUP(D15,Graphiques!$B$4:$E$163,2,FALSE)</f>
        <v>0</v>
      </c>
      <c r="H15" s="168" t="s">
        <v>351</v>
      </c>
      <c r="I15" s="174" t="s">
        <v>347</v>
      </c>
    </row>
    <row r="16" spans="1:9" ht="15.75" thickBot="1" x14ac:dyDescent="0.3">
      <c r="A16" s="314"/>
      <c r="B16" s="311"/>
      <c r="C16" s="139" t="s">
        <v>165</v>
      </c>
      <c r="D16" s="118" t="s">
        <v>228</v>
      </c>
      <c r="G16">
        <f>VLOOKUP(D16,Graphiques!$B$4:$E$163,2,FALSE)</f>
        <v>0</v>
      </c>
      <c r="H16" s="168" t="s">
        <v>351</v>
      </c>
      <c r="I16" s="174" t="s">
        <v>347</v>
      </c>
    </row>
    <row r="17" spans="1:9" ht="15.75" thickBot="1" x14ac:dyDescent="0.3">
      <c r="A17" s="314"/>
      <c r="B17" s="312"/>
      <c r="C17" s="139" t="s">
        <v>165</v>
      </c>
      <c r="D17" s="120" t="s">
        <v>229</v>
      </c>
      <c r="G17">
        <f>VLOOKUP(D17,Graphiques!$B$4:$E$163,2,FALSE)</f>
        <v>0</v>
      </c>
      <c r="H17" s="168" t="s">
        <v>351</v>
      </c>
      <c r="I17" s="174" t="s">
        <v>347</v>
      </c>
    </row>
    <row r="18" spans="1:9" ht="15.75" thickBot="1" x14ac:dyDescent="0.3">
      <c r="A18" s="314"/>
      <c r="B18" s="316" t="s">
        <v>346</v>
      </c>
      <c r="C18" s="139" t="s">
        <v>165</v>
      </c>
      <c r="D18" s="118" t="s">
        <v>201</v>
      </c>
      <c r="G18">
        <f>VLOOKUP(D18,Graphiques!$B$4:$E$163,2,FALSE)</f>
        <v>0</v>
      </c>
      <c r="H18" s="168" t="s">
        <v>351</v>
      </c>
      <c r="I18" s="176" t="s">
        <v>346</v>
      </c>
    </row>
    <row r="19" spans="1:9" ht="15.75" thickBot="1" x14ac:dyDescent="0.3">
      <c r="A19" s="314"/>
      <c r="B19" s="308"/>
      <c r="C19" s="139" t="s">
        <v>113</v>
      </c>
      <c r="D19" s="120" t="s">
        <v>146</v>
      </c>
      <c r="G19">
        <f>VLOOKUP(D19,Graphiques!$B$4:$E$163,2,FALSE)</f>
        <v>0</v>
      </c>
      <c r="H19" s="168" t="s">
        <v>351</v>
      </c>
      <c r="I19" s="176" t="s">
        <v>346</v>
      </c>
    </row>
    <row r="20" spans="1:9" ht="15.75" thickBot="1" x14ac:dyDescent="0.3">
      <c r="A20" s="314"/>
      <c r="B20" s="308"/>
      <c r="C20" s="139" t="s">
        <v>165</v>
      </c>
      <c r="D20" s="118" t="s">
        <v>202</v>
      </c>
      <c r="G20">
        <f>VLOOKUP(D20,Graphiques!$B$4:$E$163,2,FALSE)</f>
        <v>0</v>
      </c>
      <c r="H20" s="168" t="s">
        <v>351</v>
      </c>
      <c r="I20" s="176" t="s">
        <v>346</v>
      </c>
    </row>
    <row r="21" spans="1:9" ht="15.75" thickBot="1" x14ac:dyDescent="0.3">
      <c r="A21" s="314"/>
      <c r="B21" s="308"/>
      <c r="C21" s="139" t="s">
        <v>241</v>
      </c>
      <c r="D21" s="120" t="s">
        <v>259</v>
      </c>
      <c r="G21">
        <f>VLOOKUP(D21,Graphiques!$B$4:$E$163,2,FALSE)</f>
        <v>0</v>
      </c>
      <c r="H21" s="168" t="s">
        <v>351</v>
      </c>
      <c r="I21" s="176" t="s">
        <v>346</v>
      </c>
    </row>
    <row r="22" spans="1:9" ht="15.75" thickBot="1" x14ac:dyDescent="0.3">
      <c r="A22" s="314"/>
      <c r="B22" s="309"/>
      <c r="C22" s="139" t="s">
        <v>241</v>
      </c>
      <c r="D22" s="118" t="s">
        <v>258</v>
      </c>
      <c r="G22">
        <f>VLOOKUP(D22,Graphiques!$B$4:$E$163,2,FALSE)</f>
        <v>0</v>
      </c>
      <c r="H22" s="168" t="s">
        <v>351</v>
      </c>
      <c r="I22" s="176" t="s">
        <v>346</v>
      </c>
    </row>
    <row r="23" spans="1:9" ht="15.75" thickBot="1" x14ac:dyDescent="0.3">
      <c r="A23" s="314"/>
      <c r="B23" s="310" t="s">
        <v>345</v>
      </c>
      <c r="C23" s="139" t="s">
        <v>165</v>
      </c>
      <c r="D23" s="120" t="s">
        <v>167</v>
      </c>
      <c r="G23">
        <f>VLOOKUP(D23,Graphiques!$B$4:$E$163,2,FALSE)</f>
        <v>0</v>
      </c>
      <c r="H23" s="168" t="s">
        <v>351</v>
      </c>
      <c r="I23" s="174" t="s">
        <v>345</v>
      </c>
    </row>
    <row r="24" spans="1:9" ht="15.75" thickBot="1" x14ac:dyDescent="0.3">
      <c r="A24" s="314"/>
      <c r="B24" s="312"/>
      <c r="C24" s="139" t="s">
        <v>165</v>
      </c>
      <c r="D24" s="118" t="s">
        <v>166</v>
      </c>
      <c r="G24">
        <f>VLOOKUP(D24,Graphiques!$B$4:$E$163,2,FALSE)</f>
        <v>0</v>
      </c>
      <c r="H24" s="168" t="s">
        <v>351</v>
      </c>
      <c r="I24" s="174" t="s">
        <v>345</v>
      </c>
    </row>
    <row r="25" spans="1:9" ht="15.75" thickBot="1" x14ac:dyDescent="0.3">
      <c r="A25" s="314"/>
      <c r="B25" s="316" t="s">
        <v>344</v>
      </c>
      <c r="C25" s="139" t="s">
        <v>113</v>
      </c>
      <c r="D25" s="120" t="s">
        <v>124</v>
      </c>
      <c r="G25">
        <f>VLOOKUP(D25,Graphiques!$B$4:$E$163,2,FALSE)</f>
        <v>0</v>
      </c>
      <c r="H25" s="168" t="s">
        <v>351</v>
      </c>
      <c r="I25" s="176" t="s">
        <v>344</v>
      </c>
    </row>
    <row r="26" spans="1:9" ht="15.75" thickBot="1" x14ac:dyDescent="0.3">
      <c r="A26" s="314"/>
      <c r="B26" s="308"/>
      <c r="C26" s="139" t="s">
        <v>148</v>
      </c>
      <c r="D26" s="118" t="s">
        <v>151</v>
      </c>
      <c r="G26">
        <f>VLOOKUP(D26,Graphiques!$B$4:$E$163,2,FALSE)</f>
        <v>0</v>
      </c>
      <c r="H26" s="168" t="s">
        <v>351</v>
      </c>
      <c r="I26" s="176" t="s">
        <v>344</v>
      </c>
    </row>
    <row r="27" spans="1:9" ht="15.75" thickBot="1" x14ac:dyDescent="0.3">
      <c r="A27" s="315"/>
      <c r="B27" s="317"/>
      <c r="C27" s="141" t="s">
        <v>165</v>
      </c>
      <c r="D27" s="116" t="s">
        <v>171</v>
      </c>
      <c r="G27">
        <f>VLOOKUP(D27,Graphiques!$B$4:$E$163,2,FALSE)</f>
        <v>0</v>
      </c>
      <c r="H27" s="168" t="s">
        <v>351</v>
      </c>
      <c r="I27" s="176" t="s">
        <v>344</v>
      </c>
    </row>
    <row r="28" spans="1:9" x14ac:dyDescent="0.25">
      <c r="A28" s="304" t="s">
        <v>343</v>
      </c>
      <c r="B28" s="311" t="s">
        <v>342</v>
      </c>
      <c r="C28" s="140" t="s">
        <v>113</v>
      </c>
      <c r="D28" s="125" t="s">
        <v>121</v>
      </c>
      <c r="G28">
        <f>VLOOKUP(D28,Graphiques!$B$4:$E$163,2,FALSE)</f>
        <v>0</v>
      </c>
      <c r="H28" s="169" t="s">
        <v>343</v>
      </c>
      <c r="I28" s="175" t="s">
        <v>342</v>
      </c>
    </row>
    <row r="29" spans="1:9" x14ac:dyDescent="0.25">
      <c r="A29" s="305"/>
      <c r="B29" s="311"/>
      <c r="C29" s="139" t="s">
        <v>113</v>
      </c>
      <c r="D29" s="120" t="s">
        <v>120</v>
      </c>
      <c r="G29">
        <f>VLOOKUP(D29,Graphiques!$B$4:$E$163,2,FALSE)</f>
        <v>0</v>
      </c>
      <c r="H29" s="169" t="s">
        <v>343</v>
      </c>
      <c r="I29" s="175" t="s">
        <v>342</v>
      </c>
    </row>
    <row r="30" spans="1:9" x14ac:dyDescent="0.25">
      <c r="A30" s="305"/>
      <c r="B30" s="311"/>
      <c r="C30" s="139" t="s">
        <v>113</v>
      </c>
      <c r="D30" s="118" t="s">
        <v>122</v>
      </c>
      <c r="G30">
        <f>VLOOKUP(D30,Graphiques!$B$4:$E$163,2,FALSE)</f>
        <v>0</v>
      </c>
      <c r="H30" s="169" t="s">
        <v>343</v>
      </c>
      <c r="I30" s="175" t="s">
        <v>342</v>
      </c>
    </row>
    <row r="31" spans="1:9" x14ac:dyDescent="0.25">
      <c r="A31" s="305"/>
      <c r="B31" s="311"/>
      <c r="C31" s="139" t="s">
        <v>241</v>
      </c>
      <c r="D31" s="120" t="s">
        <v>244</v>
      </c>
      <c r="G31">
        <f>VLOOKUP(D31,Graphiques!$B$4:$E$163,2,FALSE)</f>
        <v>0</v>
      </c>
      <c r="H31" s="169" t="s">
        <v>343</v>
      </c>
      <c r="I31" s="175" t="s">
        <v>342</v>
      </c>
    </row>
    <row r="32" spans="1:9" x14ac:dyDescent="0.25">
      <c r="A32" s="305"/>
      <c r="B32" s="311"/>
      <c r="C32" s="119" t="s">
        <v>113</v>
      </c>
      <c r="D32" s="118" t="s">
        <v>123</v>
      </c>
      <c r="G32">
        <f>VLOOKUP(D32,Graphiques!$B$4:$E$163,2,FALSE)</f>
        <v>0</v>
      </c>
      <c r="H32" s="169" t="s">
        <v>343</v>
      </c>
      <c r="I32" s="175" t="s">
        <v>342</v>
      </c>
    </row>
    <row r="33" spans="1:9" x14ac:dyDescent="0.25">
      <c r="A33" s="305"/>
      <c r="B33" s="312"/>
      <c r="C33" s="119" t="s">
        <v>148</v>
      </c>
      <c r="D33" s="120" t="s">
        <v>150</v>
      </c>
      <c r="G33">
        <f>VLOOKUP(D33,Graphiques!$B$4:$E$163,2,FALSE)</f>
        <v>0</v>
      </c>
      <c r="H33" s="169" t="s">
        <v>343</v>
      </c>
      <c r="I33" s="175" t="s">
        <v>342</v>
      </c>
    </row>
    <row r="34" spans="1:9" x14ac:dyDescent="0.25">
      <c r="A34" s="305"/>
      <c r="B34" s="316" t="s">
        <v>341</v>
      </c>
      <c r="C34" s="119" t="s">
        <v>165</v>
      </c>
      <c r="D34" s="118" t="s">
        <v>235</v>
      </c>
      <c r="G34">
        <f>VLOOKUP(D34,Graphiques!$B$4:$E$163,2,FALSE)</f>
        <v>0</v>
      </c>
      <c r="H34" s="169" t="s">
        <v>343</v>
      </c>
      <c r="I34" s="176" t="s">
        <v>341</v>
      </c>
    </row>
    <row r="35" spans="1:9" x14ac:dyDescent="0.25">
      <c r="A35" s="305"/>
      <c r="B35" s="308"/>
      <c r="C35" s="119" t="s">
        <v>165</v>
      </c>
      <c r="D35" s="120" t="s">
        <v>219</v>
      </c>
      <c r="G35">
        <f>VLOOKUP(D35,Graphiques!$B$4:$E$163,2,FALSE)</f>
        <v>0</v>
      </c>
      <c r="H35" s="169" t="s">
        <v>343</v>
      </c>
      <c r="I35" s="176" t="s">
        <v>341</v>
      </c>
    </row>
    <row r="36" spans="1:9" ht="15.75" thickBot="1" x14ac:dyDescent="0.3">
      <c r="A36" s="306"/>
      <c r="B36" s="308"/>
      <c r="C36" s="124" t="s">
        <v>165</v>
      </c>
      <c r="D36" s="130" t="s">
        <v>234</v>
      </c>
      <c r="G36">
        <f>VLOOKUP(D36,Graphiques!$B$4:$E$163,2,FALSE)</f>
        <v>0</v>
      </c>
      <c r="H36" s="169" t="s">
        <v>343</v>
      </c>
      <c r="I36" s="176" t="s">
        <v>341</v>
      </c>
    </row>
    <row r="37" spans="1:9" ht="15.75" thickBot="1" x14ac:dyDescent="0.3">
      <c r="A37" s="313" t="s">
        <v>340</v>
      </c>
      <c r="B37" s="325" t="s">
        <v>339</v>
      </c>
      <c r="C37" s="122" t="s">
        <v>113</v>
      </c>
      <c r="D37" s="128" t="s">
        <v>140</v>
      </c>
      <c r="G37">
        <f>VLOOKUP(D37,Graphiques!$B$4:$E$163,2,FALSE)</f>
        <v>0</v>
      </c>
      <c r="H37" s="168" t="s">
        <v>340</v>
      </c>
      <c r="I37" s="177" t="s">
        <v>339</v>
      </c>
    </row>
    <row r="38" spans="1:9" ht="15.75" thickBot="1" x14ac:dyDescent="0.3">
      <c r="A38" s="314"/>
      <c r="B38" s="319"/>
      <c r="C38" s="119" t="s">
        <v>113</v>
      </c>
      <c r="D38" s="118" t="s">
        <v>139</v>
      </c>
      <c r="G38">
        <f>VLOOKUP(D38,Graphiques!$B$4:$E$163,2,FALSE)</f>
        <v>0</v>
      </c>
      <c r="H38" s="168" t="s">
        <v>340</v>
      </c>
      <c r="I38" s="177" t="s">
        <v>339</v>
      </c>
    </row>
    <row r="39" spans="1:9" ht="15.75" thickBot="1" x14ac:dyDescent="0.3">
      <c r="A39" s="314"/>
      <c r="B39" s="319"/>
      <c r="C39" s="119" t="s">
        <v>113</v>
      </c>
      <c r="D39" s="120" t="s">
        <v>137</v>
      </c>
      <c r="G39">
        <f>VLOOKUP(D39,Graphiques!$B$4:$E$163,2,FALSE)</f>
        <v>0</v>
      </c>
      <c r="H39" s="168" t="s">
        <v>340</v>
      </c>
      <c r="I39" s="177" t="s">
        <v>339</v>
      </c>
    </row>
    <row r="40" spans="1:9" ht="15.75" thickBot="1" x14ac:dyDescent="0.3">
      <c r="A40" s="314"/>
      <c r="B40" s="324"/>
      <c r="C40" s="119" t="s">
        <v>113</v>
      </c>
      <c r="D40" s="118" t="s">
        <v>138</v>
      </c>
      <c r="G40">
        <f>VLOOKUP(D40,Graphiques!$B$4:$E$163,2,FALSE)</f>
        <v>0</v>
      </c>
      <c r="H40" s="168" t="s">
        <v>340</v>
      </c>
      <c r="I40" s="177" t="s">
        <v>339</v>
      </c>
    </row>
    <row r="41" spans="1:9" ht="15.75" thickBot="1" x14ac:dyDescent="0.3">
      <c r="A41" s="314"/>
      <c r="B41" s="316" t="s">
        <v>43</v>
      </c>
      <c r="C41" s="119" t="s">
        <v>165</v>
      </c>
      <c r="D41" s="120" t="s">
        <v>173</v>
      </c>
      <c r="G41">
        <f>VLOOKUP(D41,Graphiques!$B$4:$E$163,2,FALSE)</f>
        <v>0</v>
      </c>
      <c r="H41" s="168" t="s">
        <v>340</v>
      </c>
      <c r="I41" s="176" t="s">
        <v>43</v>
      </c>
    </row>
    <row r="42" spans="1:9" ht="15.75" thickBot="1" x14ac:dyDescent="0.3">
      <c r="A42" s="314"/>
      <c r="B42" s="308"/>
      <c r="C42" s="119" t="s">
        <v>241</v>
      </c>
      <c r="D42" s="118" t="s">
        <v>246</v>
      </c>
      <c r="G42">
        <f>VLOOKUP(D42,Graphiques!$B$4:$E$163,2,FALSE)</f>
        <v>0</v>
      </c>
      <c r="H42" s="168" t="s">
        <v>340</v>
      </c>
      <c r="I42" s="176" t="s">
        <v>43</v>
      </c>
    </row>
    <row r="43" spans="1:9" ht="15.75" thickBot="1" x14ac:dyDescent="0.3">
      <c r="A43" s="314"/>
      <c r="B43" s="309"/>
      <c r="C43" s="119" t="s">
        <v>165</v>
      </c>
      <c r="D43" s="120" t="s">
        <v>172</v>
      </c>
      <c r="G43">
        <f>VLOOKUP(D43,Graphiques!$B$4:$E$163,2,FALSE)</f>
        <v>0</v>
      </c>
      <c r="H43" s="168" t="s">
        <v>340</v>
      </c>
      <c r="I43" s="176" t="s">
        <v>43</v>
      </c>
    </row>
    <row r="44" spans="1:9" ht="15.75" thickBot="1" x14ac:dyDescent="0.3">
      <c r="A44" s="314"/>
      <c r="B44" s="318" t="s">
        <v>1</v>
      </c>
      <c r="C44" s="119" t="s">
        <v>165</v>
      </c>
      <c r="D44" s="118" t="s">
        <v>175</v>
      </c>
      <c r="G44">
        <f>VLOOKUP(D44,Graphiques!$B$4:$E$163,2,FALSE)</f>
        <v>0</v>
      </c>
      <c r="H44" s="168" t="s">
        <v>340</v>
      </c>
      <c r="I44" s="179" t="s">
        <v>1</v>
      </c>
    </row>
    <row r="45" spans="1:9" ht="15.75" thickBot="1" x14ac:dyDescent="0.3">
      <c r="A45" s="315"/>
      <c r="B45" s="323"/>
      <c r="C45" s="117" t="s">
        <v>241</v>
      </c>
      <c r="D45" s="116" t="s">
        <v>247</v>
      </c>
      <c r="G45">
        <f>VLOOKUP(D45,Graphiques!$B$4:$E$163,2,FALSE)</f>
        <v>0</v>
      </c>
      <c r="H45" s="168" t="s">
        <v>340</v>
      </c>
      <c r="I45" s="179" t="s">
        <v>1</v>
      </c>
    </row>
    <row r="46" spans="1:9" x14ac:dyDescent="0.25">
      <c r="A46" s="304" t="s">
        <v>338</v>
      </c>
      <c r="B46" s="308" t="s">
        <v>337</v>
      </c>
      <c r="C46" s="126" t="s">
        <v>113</v>
      </c>
      <c r="D46" s="125" t="s">
        <v>136</v>
      </c>
      <c r="G46">
        <f>VLOOKUP(D46,Graphiques!$B$4:$E$163,2,FALSE)</f>
        <v>0</v>
      </c>
      <c r="H46" s="169" t="s">
        <v>338</v>
      </c>
      <c r="I46" s="173" t="s">
        <v>337</v>
      </c>
    </row>
    <row r="47" spans="1:9" x14ac:dyDescent="0.25">
      <c r="A47" s="305"/>
      <c r="B47" s="308"/>
      <c r="C47" s="119" t="s">
        <v>241</v>
      </c>
      <c r="D47" s="120" t="s">
        <v>265</v>
      </c>
      <c r="G47">
        <f>VLOOKUP(D47,Graphiques!$B$4:$E$163,2,FALSE)</f>
        <v>0</v>
      </c>
      <c r="H47" s="169" t="s">
        <v>338</v>
      </c>
      <c r="I47" s="173" t="s">
        <v>337</v>
      </c>
    </row>
    <row r="48" spans="1:9" x14ac:dyDescent="0.25">
      <c r="A48" s="305"/>
      <c r="B48" s="308"/>
      <c r="C48" s="119" t="s">
        <v>165</v>
      </c>
      <c r="D48" s="118" t="s">
        <v>211</v>
      </c>
      <c r="G48">
        <f>VLOOKUP(D48,Graphiques!$B$4:$E$163,2,FALSE)</f>
        <v>0</v>
      </c>
      <c r="H48" s="169" t="s">
        <v>338</v>
      </c>
      <c r="I48" s="173" t="s">
        <v>337</v>
      </c>
    </row>
    <row r="49" spans="1:9" x14ac:dyDescent="0.25">
      <c r="A49" s="305"/>
      <c r="B49" s="308"/>
      <c r="C49" s="119" t="s">
        <v>165</v>
      </c>
      <c r="D49" s="120" t="s">
        <v>214</v>
      </c>
      <c r="G49">
        <f>VLOOKUP(D49,Graphiques!$B$4:$E$163,2,FALSE)</f>
        <v>0</v>
      </c>
      <c r="H49" s="169" t="s">
        <v>338</v>
      </c>
      <c r="I49" s="173" t="s">
        <v>337</v>
      </c>
    </row>
    <row r="50" spans="1:9" x14ac:dyDescent="0.25">
      <c r="A50" s="305"/>
      <c r="B50" s="308"/>
      <c r="C50" s="119" t="s">
        <v>165</v>
      </c>
      <c r="D50" s="118" t="s">
        <v>212</v>
      </c>
      <c r="G50">
        <f>VLOOKUP(D50,Graphiques!$B$4:$E$163,2,FALSE)</f>
        <v>0</v>
      </c>
      <c r="H50" s="169" t="s">
        <v>338</v>
      </c>
      <c r="I50" s="173" t="s">
        <v>337</v>
      </c>
    </row>
    <row r="51" spans="1:9" x14ac:dyDescent="0.25">
      <c r="A51" s="305"/>
      <c r="B51" s="308"/>
      <c r="C51" s="119" t="s">
        <v>165</v>
      </c>
      <c r="D51" s="120" t="s">
        <v>213</v>
      </c>
      <c r="G51">
        <f>VLOOKUP(D51,Graphiques!$B$4:$E$163,2,FALSE)</f>
        <v>0</v>
      </c>
      <c r="H51" s="169" t="s">
        <v>338</v>
      </c>
      <c r="I51" s="173" t="s">
        <v>337</v>
      </c>
    </row>
    <row r="52" spans="1:9" x14ac:dyDescent="0.25">
      <c r="A52" s="305"/>
      <c r="B52" s="309"/>
      <c r="C52" s="119" t="s">
        <v>165</v>
      </c>
      <c r="D52" s="118" t="s">
        <v>215</v>
      </c>
      <c r="G52">
        <f>VLOOKUP(D52,Graphiques!$B$4:$E$163,2,FALSE)</f>
        <v>0</v>
      </c>
      <c r="H52" s="169" t="s">
        <v>338</v>
      </c>
      <c r="I52" s="173" t="s">
        <v>337</v>
      </c>
    </row>
    <row r="53" spans="1:9" ht="15.75" thickBot="1" x14ac:dyDescent="0.3">
      <c r="A53" s="306"/>
      <c r="B53" s="136" t="s">
        <v>336</v>
      </c>
      <c r="C53" s="124" t="s">
        <v>241</v>
      </c>
      <c r="D53" s="123" t="s">
        <v>257</v>
      </c>
      <c r="G53">
        <f>VLOOKUP(D53,Graphiques!$B$4:$E$163,2,FALSE)</f>
        <v>0</v>
      </c>
      <c r="H53" s="169" t="s">
        <v>338</v>
      </c>
      <c r="I53" s="147" t="s">
        <v>336</v>
      </c>
    </row>
    <row r="54" spans="1:9" ht="15.75" thickBot="1" x14ac:dyDescent="0.3">
      <c r="A54" s="313" t="s">
        <v>335</v>
      </c>
      <c r="B54" s="307" t="s">
        <v>334</v>
      </c>
      <c r="C54" s="122" t="s">
        <v>241</v>
      </c>
      <c r="D54" s="121" t="s">
        <v>270</v>
      </c>
      <c r="G54">
        <f>VLOOKUP(D54,Graphiques!$B$4:$E$163,2,FALSE)</f>
        <v>0</v>
      </c>
      <c r="H54" s="168" t="s">
        <v>335</v>
      </c>
      <c r="I54" s="172" t="s">
        <v>334</v>
      </c>
    </row>
    <row r="55" spans="1:9" ht="15.75" thickBot="1" x14ac:dyDescent="0.3">
      <c r="A55" s="314"/>
      <c r="B55" s="308"/>
      <c r="C55" s="119" t="s">
        <v>241</v>
      </c>
      <c r="D55" s="120" t="s">
        <v>264</v>
      </c>
      <c r="G55">
        <f>VLOOKUP(D55,Graphiques!$B$4:$E$163,2,FALSE)</f>
        <v>0</v>
      </c>
      <c r="H55" s="168" t="s">
        <v>335</v>
      </c>
      <c r="I55" s="172" t="s">
        <v>334</v>
      </c>
    </row>
    <row r="56" spans="1:9" ht="15.75" thickBot="1" x14ac:dyDescent="0.3">
      <c r="A56" s="314"/>
      <c r="B56" s="309"/>
      <c r="C56" s="119" t="s">
        <v>241</v>
      </c>
      <c r="D56" s="118" t="s">
        <v>262</v>
      </c>
      <c r="G56">
        <f>VLOOKUP(D56,Graphiques!$B$4:$E$163,2,FALSE)</f>
        <v>0</v>
      </c>
      <c r="H56" s="168" t="s">
        <v>335</v>
      </c>
      <c r="I56" s="172" t="s">
        <v>334</v>
      </c>
    </row>
    <row r="57" spans="1:9" ht="15.75" thickBot="1" x14ac:dyDescent="0.3">
      <c r="A57" s="314"/>
      <c r="B57" s="134" t="s">
        <v>333</v>
      </c>
      <c r="C57" s="119" t="s">
        <v>241</v>
      </c>
      <c r="D57" s="120" t="s">
        <v>275</v>
      </c>
      <c r="G57">
        <f>VLOOKUP(D57,Graphiques!$B$4:$E$163,2,FALSE)</f>
        <v>0</v>
      </c>
      <c r="H57" s="168" t="s">
        <v>335</v>
      </c>
      <c r="I57" s="134" t="s">
        <v>333</v>
      </c>
    </row>
    <row r="58" spans="1:9" ht="15.75" thickBot="1" x14ac:dyDescent="0.3">
      <c r="A58" s="314"/>
      <c r="B58" s="316" t="s">
        <v>332</v>
      </c>
      <c r="C58" s="119" t="s">
        <v>241</v>
      </c>
      <c r="D58" s="118" t="s">
        <v>261</v>
      </c>
      <c r="G58">
        <f>VLOOKUP(D58,Graphiques!$B$4:$E$163,2,FALSE)</f>
        <v>0</v>
      </c>
      <c r="H58" s="168" t="s">
        <v>335</v>
      </c>
      <c r="I58" s="176" t="s">
        <v>332</v>
      </c>
    </row>
    <row r="59" spans="1:9" ht="15.75" thickBot="1" x14ac:dyDescent="0.3">
      <c r="A59" s="314"/>
      <c r="B59" s="309"/>
      <c r="C59" s="119" t="s">
        <v>165</v>
      </c>
      <c r="D59" s="120" t="s">
        <v>204</v>
      </c>
      <c r="G59">
        <f>VLOOKUP(D59,Graphiques!$B$4:$E$163,2,FALSE)</f>
        <v>0</v>
      </c>
      <c r="H59" s="168" t="s">
        <v>335</v>
      </c>
      <c r="I59" s="176" t="s">
        <v>332</v>
      </c>
    </row>
    <row r="60" spans="1:9" ht="15.75" thickBot="1" x14ac:dyDescent="0.3">
      <c r="A60" s="314"/>
      <c r="B60" s="318" t="s">
        <v>331</v>
      </c>
      <c r="C60" s="119" t="s">
        <v>241</v>
      </c>
      <c r="D60" s="118" t="s">
        <v>252</v>
      </c>
      <c r="G60">
        <f>VLOOKUP(D60,Graphiques!$B$4:$E$163,2,FALSE)</f>
        <v>0</v>
      </c>
      <c r="H60" s="168" t="s">
        <v>335</v>
      </c>
      <c r="I60" s="179" t="s">
        <v>331</v>
      </c>
    </row>
    <row r="61" spans="1:9" ht="15.75" thickBot="1" x14ac:dyDescent="0.3">
      <c r="A61" s="314"/>
      <c r="B61" s="319"/>
      <c r="C61" s="119" t="s">
        <v>113</v>
      </c>
      <c r="D61" s="120" t="s">
        <v>131</v>
      </c>
      <c r="G61">
        <f>VLOOKUP(D61,Graphiques!$B$4:$E$163,2,FALSE)</f>
        <v>0</v>
      </c>
      <c r="H61" s="168" t="s">
        <v>335</v>
      </c>
      <c r="I61" s="179" t="s">
        <v>331</v>
      </c>
    </row>
    <row r="62" spans="1:9" ht="15.75" thickBot="1" x14ac:dyDescent="0.3">
      <c r="A62" s="314"/>
      <c r="B62" s="324"/>
      <c r="C62" s="119" t="s">
        <v>165</v>
      </c>
      <c r="D62" s="118" t="s">
        <v>190</v>
      </c>
      <c r="G62">
        <f>VLOOKUP(D62,Graphiques!$B$4:$E$163,2,FALSE)</f>
        <v>0</v>
      </c>
      <c r="H62" s="168" t="s">
        <v>335</v>
      </c>
      <c r="I62" s="179" t="s">
        <v>331</v>
      </c>
    </row>
    <row r="63" spans="1:9" ht="15.75" thickBot="1" x14ac:dyDescent="0.3">
      <c r="A63" s="315"/>
      <c r="B63" s="138" t="s">
        <v>330</v>
      </c>
      <c r="C63" s="117" t="s">
        <v>241</v>
      </c>
      <c r="D63" s="116" t="s">
        <v>248</v>
      </c>
      <c r="G63">
        <f>VLOOKUP(D63,Graphiques!$B$4:$E$163,2,FALSE)</f>
        <v>0</v>
      </c>
      <c r="H63" s="168" t="s">
        <v>335</v>
      </c>
      <c r="I63" s="138" t="s">
        <v>330</v>
      </c>
    </row>
    <row r="64" spans="1:9" x14ac:dyDescent="0.25">
      <c r="A64" s="304" t="s">
        <v>329</v>
      </c>
      <c r="B64" s="319" t="s">
        <v>0</v>
      </c>
      <c r="C64" s="126" t="s">
        <v>165</v>
      </c>
      <c r="D64" s="125" t="s">
        <v>181</v>
      </c>
      <c r="G64">
        <f>VLOOKUP(D64,Graphiques!$B$4:$E$163,2,FALSE)</f>
        <v>0</v>
      </c>
      <c r="H64" s="169" t="s">
        <v>329</v>
      </c>
      <c r="I64" s="178" t="s">
        <v>0</v>
      </c>
    </row>
    <row r="65" spans="1:9" x14ac:dyDescent="0.25">
      <c r="A65" s="305"/>
      <c r="B65" s="319"/>
      <c r="C65" s="119" t="s">
        <v>165</v>
      </c>
      <c r="D65" s="120" t="s">
        <v>198</v>
      </c>
      <c r="G65">
        <f>VLOOKUP(D65,Graphiques!$B$4:$E$163,2,FALSE)</f>
        <v>0</v>
      </c>
      <c r="H65" s="169" t="s">
        <v>329</v>
      </c>
      <c r="I65" s="178" t="s">
        <v>0</v>
      </c>
    </row>
    <row r="66" spans="1:9" x14ac:dyDescent="0.25">
      <c r="A66" s="305"/>
      <c r="B66" s="319"/>
      <c r="C66" s="119" t="s">
        <v>165</v>
      </c>
      <c r="D66" s="118" t="s">
        <v>197</v>
      </c>
      <c r="G66">
        <f>VLOOKUP(D66,Graphiques!$B$4:$E$163,2,FALSE)</f>
        <v>0</v>
      </c>
      <c r="H66" s="169" t="s">
        <v>329</v>
      </c>
      <c r="I66" s="178" t="s">
        <v>0</v>
      </c>
    </row>
    <row r="67" spans="1:9" x14ac:dyDescent="0.25">
      <c r="A67" s="305"/>
      <c r="B67" s="324"/>
      <c r="C67" s="119" t="s">
        <v>241</v>
      </c>
      <c r="D67" s="120" t="s">
        <v>256</v>
      </c>
      <c r="G67">
        <f>VLOOKUP(D67,Graphiques!$B$4:$E$163,2,FALSE)</f>
        <v>0</v>
      </c>
      <c r="H67" s="169" t="s">
        <v>329</v>
      </c>
      <c r="I67" s="178" t="s">
        <v>0</v>
      </c>
    </row>
    <row r="68" spans="1:9" x14ac:dyDescent="0.25">
      <c r="A68" s="305"/>
      <c r="B68" s="316" t="s">
        <v>328</v>
      </c>
      <c r="C68" s="119" t="s">
        <v>113</v>
      </c>
      <c r="D68" s="118" t="s">
        <v>141</v>
      </c>
      <c r="G68">
        <f>VLOOKUP(D68,Graphiques!$B$4:$E$163,2,FALSE)</f>
        <v>0</v>
      </c>
      <c r="H68" s="169" t="s">
        <v>329</v>
      </c>
      <c r="I68" s="176" t="s">
        <v>328</v>
      </c>
    </row>
    <row r="69" spans="1:9" x14ac:dyDescent="0.25">
      <c r="A69" s="305"/>
      <c r="B69" s="308"/>
      <c r="C69" s="119" t="s">
        <v>165</v>
      </c>
      <c r="D69" s="120" t="s">
        <v>220</v>
      </c>
      <c r="G69">
        <f>VLOOKUP(D69,Graphiques!$B$4:$E$163,2,FALSE)</f>
        <v>0</v>
      </c>
      <c r="H69" s="169" t="s">
        <v>329</v>
      </c>
      <c r="I69" s="176" t="s">
        <v>328</v>
      </c>
    </row>
    <row r="70" spans="1:9" x14ac:dyDescent="0.25">
      <c r="A70" s="305"/>
      <c r="B70" s="309"/>
      <c r="C70" s="119" t="s">
        <v>241</v>
      </c>
      <c r="D70" s="118" t="s">
        <v>267</v>
      </c>
      <c r="G70">
        <f>VLOOKUP(D70,Graphiques!$B$4:$E$163,2,FALSE)</f>
        <v>0</v>
      </c>
      <c r="H70" s="169" t="s">
        <v>329</v>
      </c>
      <c r="I70" s="176" t="s">
        <v>328</v>
      </c>
    </row>
    <row r="71" spans="1:9" x14ac:dyDescent="0.25">
      <c r="A71" s="305"/>
      <c r="B71" s="318" t="s">
        <v>327</v>
      </c>
      <c r="C71" s="119" t="s">
        <v>113</v>
      </c>
      <c r="D71" s="120" t="s">
        <v>126</v>
      </c>
      <c r="G71">
        <f>VLOOKUP(D71,Graphiques!$B$4:$E$163,2,FALSE)</f>
        <v>0</v>
      </c>
      <c r="H71" s="169" t="s">
        <v>329</v>
      </c>
      <c r="I71" s="179" t="s">
        <v>327</v>
      </c>
    </row>
    <row r="72" spans="1:9" x14ac:dyDescent="0.25">
      <c r="A72" s="305"/>
      <c r="B72" s="319"/>
      <c r="C72" s="119" t="s">
        <v>165</v>
      </c>
      <c r="D72" s="118" t="s">
        <v>180</v>
      </c>
      <c r="G72">
        <f>VLOOKUP(D72,Graphiques!$B$4:$E$163,2,FALSE)</f>
        <v>0</v>
      </c>
      <c r="H72" s="169" t="s">
        <v>329</v>
      </c>
      <c r="I72" s="179" t="s">
        <v>327</v>
      </c>
    </row>
    <row r="73" spans="1:9" x14ac:dyDescent="0.25">
      <c r="A73" s="305"/>
      <c r="B73" s="319"/>
      <c r="C73" s="119" t="s">
        <v>165</v>
      </c>
      <c r="D73" s="120" t="s">
        <v>179</v>
      </c>
      <c r="G73">
        <f>VLOOKUP(D73,Graphiques!$B$4:$E$163,2,FALSE)</f>
        <v>0</v>
      </c>
      <c r="H73" s="169" t="s">
        <v>329</v>
      </c>
      <c r="I73" s="179" t="s">
        <v>327</v>
      </c>
    </row>
    <row r="74" spans="1:9" ht="15.75" thickBot="1" x14ac:dyDescent="0.3">
      <c r="A74" s="306"/>
      <c r="B74" s="319"/>
      <c r="C74" s="124" t="s">
        <v>165</v>
      </c>
      <c r="D74" s="130" t="s">
        <v>174</v>
      </c>
      <c r="G74">
        <f>VLOOKUP(D74,Graphiques!$B$4:$E$163,2,FALSE)</f>
        <v>0</v>
      </c>
      <c r="H74" s="169" t="s">
        <v>329</v>
      </c>
      <c r="I74" s="179" t="s">
        <v>327</v>
      </c>
    </row>
    <row r="75" spans="1:9" ht="20.25" customHeight="1" thickBot="1" x14ac:dyDescent="0.3">
      <c r="A75" s="313" t="s">
        <v>326</v>
      </c>
      <c r="B75" s="307" t="s">
        <v>325</v>
      </c>
      <c r="C75" s="122" t="s">
        <v>241</v>
      </c>
      <c r="D75" s="128" t="s">
        <v>254</v>
      </c>
      <c r="G75">
        <f>VLOOKUP(D75,Graphiques!$B$4:$E$163,2,FALSE)</f>
        <v>0</v>
      </c>
      <c r="H75" s="168" t="s">
        <v>326</v>
      </c>
      <c r="I75" s="172" t="s">
        <v>325</v>
      </c>
    </row>
    <row r="76" spans="1:9" ht="20.25" customHeight="1" thickBot="1" x14ac:dyDescent="0.3">
      <c r="A76" s="314"/>
      <c r="B76" s="308"/>
      <c r="C76" s="119" t="s">
        <v>148</v>
      </c>
      <c r="D76" s="118" t="s">
        <v>155</v>
      </c>
      <c r="G76">
        <f>VLOOKUP(D76,Graphiques!$B$4:$E$163,2,FALSE)</f>
        <v>0</v>
      </c>
      <c r="H76" s="168" t="s">
        <v>326</v>
      </c>
      <c r="I76" s="172" t="s">
        <v>325</v>
      </c>
    </row>
    <row r="77" spans="1:9" ht="20.25" customHeight="1" thickBot="1" x14ac:dyDescent="0.3">
      <c r="A77" s="314"/>
      <c r="B77" s="309"/>
      <c r="C77" s="119" t="s">
        <v>165</v>
      </c>
      <c r="D77" s="120" t="s">
        <v>195</v>
      </c>
      <c r="G77">
        <f>VLOOKUP(D77,Graphiques!$B$4:$E$163,2,FALSE)</f>
        <v>0</v>
      </c>
      <c r="H77" s="168" t="s">
        <v>326</v>
      </c>
      <c r="I77" s="172" t="s">
        <v>325</v>
      </c>
    </row>
    <row r="78" spans="1:9" ht="20.25" customHeight="1" thickBot="1" x14ac:dyDescent="0.3">
      <c r="A78" s="314"/>
      <c r="B78" s="318" t="s">
        <v>324</v>
      </c>
      <c r="C78" s="119" t="s">
        <v>165</v>
      </c>
      <c r="D78" s="118" t="s">
        <v>216</v>
      </c>
      <c r="G78">
        <f>VLOOKUP(D78,Graphiques!$B$4:$E$163,2,FALSE)</f>
        <v>0</v>
      </c>
      <c r="H78" s="168" t="s">
        <v>326</v>
      </c>
      <c r="I78" s="179" t="s">
        <v>324</v>
      </c>
    </row>
    <row r="79" spans="1:9" ht="20.25" customHeight="1" thickBot="1" x14ac:dyDescent="0.3">
      <c r="A79" s="315"/>
      <c r="B79" s="323"/>
      <c r="C79" s="117" t="s">
        <v>241</v>
      </c>
      <c r="D79" s="116" t="s">
        <v>266</v>
      </c>
      <c r="G79">
        <f>VLOOKUP(D79,Graphiques!$B$4:$E$163,2,FALSE)</f>
        <v>0</v>
      </c>
      <c r="H79" s="168" t="s">
        <v>326</v>
      </c>
      <c r="I79" s="179" t="s">
        <v>324</v>
      </c>
    </row>
    <row r="80" spans="1:9" x14ac:dyDescent="0.25">
      <c r="A80" s="304" t="s">
        <v>323</v>
      </c>
      <c r="B80" s="137" t="s">
        <v>322</v>
      </c>
      <c r="C80" s="126" t="s">
        <v>241</v>
      </c>
      <c r="D80" s="125" t="s">
        <v>268</v>
      </c>
      <c r="G80">
        <f>VLOOKUP(D80,Graphiques!$B$4:$E$163,2,FALSE)</f>
        <v>0</v>
      </c>
      <c r="H80" s="169" t="s">
        <v>323</v>
      </c>
      <c r="I80" s="146" t="s">
        <v>322</v>
      </c>
    </row>
    <row r="81" spans="1:9" x14ac:dyDescent="0.25">
      <c r="A81" s="305"/>
      <c r="B81" s="318" t="s">
        <v>321</v>
      </c>
      <c r="C81" s="119" t="s">
        <v>165</v>
      </c>
      <c r="D81" s="120" t="s">
        <v>184</v>
      </c>
      <c r="G81">
        <f>VLOOKUP(D81,Graphiques!$B$4:$E$163,2,FALSE)</f>
        <v>0</v>
      </c>
      <c r="H81" s="169" t="s">
        <v>323</v>
      </c>
      <c r="I81" s="179" t="s">
        <v>321</v>
      </c>
    </row>
    <row r="82" spans="1:9" x14ac:dyDescent="0.25">
      <c r="A82" s="305"/>
      <c r="B82" s="324"/>
      <c r="C82" s="119" t="s">
        <v>165</v>
      </c>
      <c r="D82" s="118" t="s">
        <v>185</v>
      </c>
      <c r="G82">
        <f>VLOOKUP(D82,Graphiques!$B$4:$E$163,2,FALSE)</f>
        <v>0</v>
      </c>
      <c r="H82" s="169" t="s">
        <v>323</v>
      </c>
      <c r="I82" s="179" t="s">
        <v>321</v>
      </c>
    </row>
    <row r="83" spans="1:9" x14ac:dyDescent="0.25">
      <c r="A83" s="305"/>
      <c r="B83" s="316" t="s">
        <v>320</v>
      </c>
      <c r="C83" s="119" t="s">
        <v>241</v>
      </c>
      <c r="D83" s="120" t="s">
        <v>271</v>
      </c>
      <c r="G83">
        <f>VLOOKUP(D83,Graphiques!$B$4:$E$163,2,FALSE)</f>
        <v>0</v>
      </c>
      <c r="H83" s="169" t="s">
        <v>323</v>
      </c>
      <c r="I83" s="176" t="s">
        <v>320</v>
      </c>
    </row>
    <row r="84" spans="1:9" x14ac:dyDescent="0.25">
      <c r="A84" s="305"/>
      <c r="B84" s="309"/>
      <c r="C84" s="119" t="s">
        <v>241</v>
      </c>
      <c r="D84" s="118" t="s">
        <v>272</v>
      </c>
      <c r="G84">
        <f>VLOOKUP(D84,Graphiques!$B$4:$E$163,2,FALSE)</f>
        <v>0</v>
      </c>
      <c r="H84" s="169" t="s">
        <v>323</v>
      </c>
      <c r="I84" s="176" t="s">
        <v>320</v>
      </c>
    </row>
    <row r="85" spans="1:9" ht="15.75" thickBot="1" x14ac:dyDescent="0.3">
      <c r="A85" s="306"/>
      <c r="B85" s="136" t="s">
        <v>319</v>
      </c>
      <c r="C85" s="124" t="s">
        <v>148</v>
      </c>
      <c r="D85" s="123" t="s">
        <v>160</v>
      </c>
      <c r="G85">
        <f>VLOOKUP(D85,Graphiques!$B$4:$E$163,2,FALSE)</f>
        <v>0</v>
      </c>
      <c r="H85" s="169" t="s">
        <v>323</v>
      </c>
      <c r="I85" s="147" t="s">
        <v>319</v>
      </c>
    </row>
    <row r="86" spans="1:9" ht="15.75" thickBot="1" x14ac:dyDescent="0.3">
      <c r="A86" s="313" t="s">
        <v>318</v>
      </c>
      <c r="B86" s="307" t="s">
        <v>317</v>
      </c>
      <c r="C86" s="122" t="s">
        <v>165</v>
      </c>
      <c r="D86" s="121" t="s">
        <v>192</v>
      </c>
      <c r="G86">
        <f>VLOOKUP(D86,Graphiques!$B$4:$E$163,2,FALSE)</f>
        <v>0</v>
      </c>
      <c r="H86" s="168" t="s">
        <v>318</v>
      </c>
      <c r="I86" s="172" t="s">
        <v>317</v>
      </c>
    </row>
    <row r="87" spans="1:9" ht="15.75" thickBot="1" x14ac:dyDescent="0.3">
      <c r="A87" s="314"/>
      <c r="B87" s="309"/>
      <c r="C87" s="119" t="s">
        <v>165</v>
      </c>
      <c r="D87" s="120" t="s">
        <v>191</v>
      </c>
      <c r="G87">
        <f>VLOOKUP(D87,Graphiques!$B$4:$E$163,2,FALSE)</f>
        <v>0</v>
      </c>
      <c r="H87" s="168" t="s">
        <v>318</v>
      </c>
      <c r="I87" s="172" t="s">
        <v>317</v>
      </c>
    </row>
    <row r="88" spans="1:9" ht="15.75" thickBot="1" x14ac:dyDescent="0.3">
      <c r="A88" s="314"/>
      <c r="B88" s="318" t="s">
        <v>316</v>
      </c>
      <c r="C88" s="119" t="s">
        <v>165</v>
      </c>
      <c r="D88" s="118" t="s">
        <v>169</v>
      </c>
      <c r="G88">
        <f>VLOOKUP(D88,Graphiques!$B$4:$E$163,2,FALSE)</f>
        <v>0</v>
      </c>
      <c r="H88" s="168" t="s">
        <v>318</v>
      </c>
      <c r="I88" s="179" t="s">
        <v>316</v>
      </c>
    </row>
    <row r="89" spans="1:9" ht="15.75" thickBot="1" x14ac:dyDescent="0.3">
      <c r="A89" s="314"/>
      <c r="B89" s="319"/>
      <c r="C89" s="119" t="s">
        <v>113</v>
      </c>
      <c r="D89" s="120" t="s">
        <v>118</v>
      </c>
      <c r="G89">
        <f>VLOOKUP(D89,Graphiques!$B$4:$E$163,2,FALSE)</f>
        <v>0</v>
      </c>
      <c r="H89" s="168" t="s">
        <v>318</v>
      </c>
      <c r="I89" s="179" t="s">
        <v>316</v>
      </c>
    </row>
    <row r="90" spans="1:9" ht="15.75" thickBot="1" x14ac:dyDescent="0.3">
      <c r="A90" s="314"/>
      <c r="B90" s="319"/>
      <c r="C90" s="119" t="s">
        <v>148</v>
      </c>
      <c r="D90" s="118" t="s">
        <v>149</v>
      </c>
      <c r="G90">
        <f>VLOOKUP(D90,Graphiques!$B$4:$E$163,2,FALSE)</f>
        <v>0</v>
      </c>
      <c r="H90" s="168" t="s">
        <v>318</v>
      </c>
      <c r="I90" s="179" t="s">
        <v>316</v>
      </c>
    </row>
    <row r="91" spans="1:9" ht="15.75" thickBot="1" x14ac:dyDescent="0.3">
      <c r="A91" s="314"/>
      <c r="B91" s="324"/>
      <c r="C91" s="119" t="s">
        <v>165</v>
      </c>
      <c r="D91" s="120" t="s">
        <v>170</v>
      </c>
      <c r="G91">
        <f>VLOOKUP(D91,Graphiques!$B$4:$E$163,2,FALSE)</f>
        <v>0</v>
      </c>
      <c r="H91" s="168" t="s">
        <v>318</v>
      </c>
      <c r="I91" s="179" t="s">
        <v>316</v>
      </c>
    </row>
    <row r="92" spans="1:9" ht="15.75" thickBot="1" x14ac:dyDescent="0.3">
      <c r="A92" s="314"/>
      <c r="B92" s="316" t="s">
        <v>315</v>
      </c>
      <c r="C92" s="119" t="s">
        <v>165</v>
      </c>
      <c r="D92" s="118" t="s">
        <v>218</v>
      </c>
      <c r="G92">
        <f>VLOOKUP(D92,Graphiques!$B$4:$E$163,2,FALSE)</f>
        <v>0</v>
      </c>
      <c r="H92" s="168" t="s">
        <v>318</v>
      </c>
      <c r="I92" s="176" t="s">
        <v>315</v>
      </c>
    </row>
    <row r="93" spans="1:9" ht="15.75" thickBot="1" x14ac:dyDescent="0.3">
      <c r="A93" s="315"/>
      <c r="B93" s="317"/>
      <c r="C93" s="117" t="s">
        <v>165</v>
      </c>
      <c r="D93" s="116" t="s">
        <v>217</v>
      </c>
      <c r="G93">
        <f>VLOOKUP(D93,Graphiques!$B$4:$E$163,2,FALSE)</f>
        <v>0</v>
      </c>
      <c r="H93" s="168" t="s">
        <v>318</v>
      </c>
      <c r="I93" s="176" t="s">
        <v>315</v>
      </c>
    </row>
    <row r="94" spans="1:9" x14ac:dyDescent="0.25">
      <c r="A94" s="304" t="s">
        <v>314</v>
      </c>
      <c r="B94" s="135" t="s">
        <v>313</v>
      </c>
      <c r="C94" s="126" t="s">
        <v>113</v>
      </c>
      <c r="D94" s="125" t="s">
        <v>135</v>
      </c>
      <c r="G94">
        <f>VLOOKUP(D94,Graphiques!$B$4:$E$163,2,FALSE)</f>
        <v>0</v>
      </c>
      <c r="H94" s="169" t="s">
        <v>314</v>
      </c>
      <c r="I94" s="148" t="s">
        <v>313</v>
      </c>
    </row>
    <row r="95" spans="1:9" x14ac:dyDescent="0.25">
      <c r="A95" s="305"/>
      <c r="B95" s="316" t="s">
        <v>312</v>
      </c>
      <c r="C95" s="119" t="s">
        <v>165</v>
      </c>
      <c r="D95" s="120" t="s">
        <v>207</v>
      </c>
      <c r="G95">
        <f>VLOOKUP(D95,Graphiques!$B$4:$E$163,2,FALSE)</f>
        <v>0</v>
      </c>
      <c r="H95" s="169" t="s">
        <v>314</v>
      </c>
      <c r="I95" s="176" t="s">
        <v>312</v>
      </c>
    </row>
    <row r="96" spans="1:9" x14ac:dyDescent="0.25">
      <c r="A96" s="305"/>
      <c r="B96" s="308"/>
      <c r="C96" s="119" t="s">
        <v>165</v>
      </c>
      <c r="D96" s="118" t="s">
        <v>233</v>
      </c>
      <c r="G96">
        <f>VLOOKUP(D96,Graphiques!$B$4:$E$163,2,FALSE)</f>
        <v>0</v>
      </c>
      <c r="H96" s="169" t="s">
        <v>314</v>
      </c>
      <c r="I96" s="176" t="s">
        <v>312</v>
      </c>
    </row>
    <row r="97" spans="1:9" x14ac:dyDescent="0.25">
      <c r="A97" s="305"/>
      <c r="B97" s="308"/>
      <c r="C97" s="119" t="s">
        <v>241</v>
      </c>
      <c r="D97" s="120" t="s">
        <v>245</v>
      </c>
      <c r="G97">
        <f>VLOOKUP(D97,Graphiques!$B$4:$E$163,2,FALSE)</f>
        <v>0</v>
      </c>
      <c r="H97" s="169" t="s">
        <v>314</v>
      </c>
      <c r="I97" s="176" t="s">
        <v>312</v>
      </c>
    </row>
    <row r="98" spans="1:9" x14ac:dyDescent="0.25">
      <c r="A98" s="305"/>
      <c r="B98" s="309"/>
      <c r="C98" s="119" t="s">
        <v>148</v>
      </c>
      <c r="D98" s="118" t="s">
        <v>161</v>
      </c>
      <c r="G98">
        <f>VLOOKUP(D98,Graphiques!$B$4:$E$163,2,FALSE)</f>
        <v>0</v>
      </c>
      <c r="H98" s="169" t="s">
        <v>314</v>
      </c>
      <c r="I98" s="176" t="s">
        <v>312</v>
      </c>
    </row>
    <row r="99" spans="1:9" x14ac:dyDescent="0.25">
      <c r="A99" s="305"/>
      <c r="B99" s="134" t="s">
        <v>311</v>
      </c>
      <c r="C99" s="119" t="s">
        <v>165</v>
      </c>
      <c r="D99" s="120" t="s">
        <v>205</v>
      </c>
      <c r="G99">
        <f>VLOOKUP(D99,Graphiques!$B$4:$E$163,2,FALSE)</f>
        <v>0</v>
      </c>
      <c r="H99" s="169" t="s">
        <v>314</v>
      </c>
      <c r="I99" s="134" t="s">
        <v>311</v>
      </c>
    </row>
    <row r="100" spans="1:9" x14ac:dyDescent="0.25">
      <c r="A100" s="305"/>
      <c r="B100" s="127" t="s">
        <v>310</v>
      </c>
      <c r="C100" s="119" t="s">
        <v>241</v>
      </c>
      <c r="D100" s="118" t="s">
        <v>274</v>
      </c>
      <c r="G100">
        <f>VLOOKUP(D100,Graphiques!$B$4:$E$163,2,FALSE)</f>
        <v>0</v>
      </c>
      <c r="H100" s="169" t="s">
        <v>314</v>
      </c>
      <c r="I100" s="127" t="s">
        <v>310</v>
      </c>
    </row>
    <row r="101" spans="1:9" x14ac:dyDescent="0.25">
      <c r="A101" s="305"/>
      <c r="B101" s="134" t="s">
        <v>309</v>
      </c>
      <c r="C101" s="119" t="s">
        <v>165</v>
      </c>
      <c r="D101" s="120" t="s">
        <v>206</v>
      </c>
      <c r="G101">
        <f>VLOOKUP(D101,Graphiques!$B$4:$E$163,2,FALSE)</f>
        <v>0</v>
      </c>
      <c r="H101" s="169" t="s">
        <v>314</v>
      </c>
      <c r="I101" s="134" t="s">
        <v>309</v>
      </c>
    </row>
    <row r="102" spans="1:9" x14ac:dyDescent="0.25">
      <c r="A102" s="305"/>
      <c r="B102" s="316" t="s">
        <v>308</v>
      </c>
      <c r="C102" s="119" t="s">
        <v>148</v>
      </c>
      <c r="D102" s="118" t="s">
        <v>164</v>
      </c>
      <c r="G102">
        <f>VLOOKUP(D102,Graphiques!$B$4:$E$163,2,FALSE)</f>
        <v>0</v>
      </c>
      <c r="H102" s="169" t="s">
        <v>314</v>
      </c>
      <c r="I102" s="176" t="s">
        <v>308</v>
      </c>
    </row>
    <row r="103" spans="1:9" x14ac:dyDescent="0.25">
      <c r="A103" s="305"/>
      <c r="B103" s="309"/>
      <c r="C103" s="119" t="s">
        <v>165</v>
      </c>
      <c r="D103" s="120" t="s">
        <v>240</v>
      </c>
      <c r="G103">
        <f>VLOOKUP(D103,Graphiques!$B$4:$E$163,2,FALSE)</f>
        <v>0</v>
      </c>
      <c r="H103" s="169" t="s">
        <v>314</v>
      </c>
      <c r="I103" s="176" t="s">
        <v>308</v>
      </c>
    </row>
    <row r="104" spans="1:9" x14ac:dyDescent="0.25">
      <c r="A104" s="305"/>
      <c r="B104" s="134" t="s">
        <v>307</v>
      </c>
      <c r="C104" s="119" t="s">
        <v>148</v>
      </c>
      <c r="D104" s="118" t="s">
        <v>163</v>
      </c>
      <c r="G104">
        <f>VLOOKUP(D104,Graphiques!$B$4:$E$163,2,FALSE)</f>
        <v>0</v>
      </c>
      <c r="H104" s="169" t="s">
        <v>314</v>
      </c>
      <c r="I104" s="134" t="s">
        <v>307</v>
      </c>
    </row>
    <row r="105" spans="1:9" x14ac:dyDescent="0.25">
      <c r="A105" s="305"/>
      <c r="B105" s="127" t="s">
        <v>306</v>
      </c>
      <c r="C105" s="119" t="s">
        <v>165</v>
      </c>
      <c r="D105" s="120" t="s">
        <v>239</v>
      </c>
      <c r="G105">
        <f>VLOOKUP(D105,Graphiques!$B$4:$E$163,2,FALSE)</f>
        <v>0</v>
      </c>
      <c r="H105" s="169" t="s">
        <v>314</v>
      </c>
      <c r="I105" s="127" t="s">
        <v>306</v>
      </c>
    </row>
    <row r="106" spans="1:9" x14ac:dyDescent="0.25">
      <c r="A106" s="305"/>
      <c r="B106" s="318" t="s">
        <v>305</v>
      </c>
      <c r="C106" s="119" t="s">
        <v>165</v>
      </c>
      <c r="D106" s="118" t="s">
        <v>222</v>
      </c>
      <c r="G106">
        <f>VLOOKUP(D106,Graphiques!$B$4:$E$163,2,FALSE)</f>
        <v>0</v>
      </c>
      <c r="H106" s="169" t="s">
        <v>314</v>
      </c>
      <c r="I106" s="179" t="s">
        <v>305</v>
      </c>
    </row>
    <row r="107" spans="1:9" x14ac:dyDescent="0.25">
      <c r="A107" s="305"/>
      <c r="B107" s="319"/>
      <c r="C107" s="119" t="s">
        <v>165</v>
      </c>
      <c r="D107" s="120" t="s">
        <v>225</v>
      </c>
      <c r="G107">
        <f>VLOOKUP(D107,Graphiques!$B$4:$E$163,2,FALSE)</f>
        <v>0</v>
      </c>
      <c r="H107" s="169" t="s">
        <v>314</v>
      </c>
      <c r="I107" s="179" t="s">
        <v>305</v>
      </c>
    </row>
    <row r="108" spans="1:9" x14ac:dyDescent="0.25">
      <c r="A108" s="305"/>
      <c r="B108" s="319"/>
      <c r="C108" s="119" t="s">
        <v>165</v>
      </c>
      <c r="D108" s="118" t="s">
        <v>224</v>
      </c>
      <c r="G108">
        <f>VLOOKUP(D108,Graphiques!$B$4:$E$163,2,FALSE)</f>
        <v>0</v>
      </c>
      <c r="H108" s="169" t="s">
        <v>314</v>
      </c>
      <c r="I108" s="179" t="s">
        <v>305</v>
      </c>
    </row>
    <row r="109" spans="1:9" x14ac:dyDescent="0.25">
      <c r="A109" s="305"/>
      <c r="B109" s="319"/>
      <c r="C109" s="119" t="s">
        <v>165</v>
      </c>
      <c r="D109" s="120" t="s">
        <v>223</v>
      </c>
      <c r="G109">
        <f>VLOOKUP(D109,Graphiques!$B$4:$E$163,2,FALSE)</f>
        <v>0</v>
      </c>
      <c r="H109" s="169" t="s">
        <v>314</v>
      </c>
      <c r="I109" s="179" t="s">
        <v>305</v>
      </c>
    </row>
    <row r="110" spans="1:9" x14ac:dyDescent="0.25">
      <c r="A110" s="305"/>
      <c r="B110" s="324"/>
      <c r="C110" s="119" t="s">
        <v>165</v>
      </c>
      <c r="D110" s="118" t="s">
        <v>221</v>
      </c>
      <c r="G110">
        <f>VLOOKUP(D110,Graphiques!$B$4:$E$163,2,FALSE)</f>
        <v>0</v>
      </c>
      <c r="H110" s="169" t="s">
        <v>314</v>
      </c>
      <c r="I110" s="179" t="s">
        <v>305</v>
      </c>
    </row>
    <row r="111" spans="1:9" x14ac:dyDescent="0.25">
      <c r="A111" s="305"/>
      <c r="B111" s="316" t="s">
        <v>304</v>
      </c>
      <c r="C111" s="119" t="s">
        <v>113</v>
      </c>
      <c r="D111" s="120" t="s">
        <v>147</v>
      </c>
      <c r="G111">
        <f>VLOOKUP(D111,Graphiques!$B$4:$E$163,2,FALSE)</f>
        <v>0</v>
      </c>
      <c r="H111" s="169" t="s">
        <v>314</v>
      </c>
      <c r="I111" s="176" t="s">
        <v>304</v>
      </c>
    </row>
    <row r="112" spans="1:9" x14ac:dyDescent="0.25">
      <c r="A112" s="305"/>
      <c r="B112" s="308"/>
      <c r="C112" s="119" t="s">
        <v>113</v>
      </c>
      <c r="D112" s="118" t="s">
        <v>119</v>
      </c>
      <c r="G112">
        <f>VLOOKUP(D112,Graphiques!$B$4:$E$163,2,FALSE)</f>
        <v>0</v>
      </c>
      <c r="H112" s="169" t="s">
        <v>314</v>
      </c>
      <c r="I112" s="176" t="s">
        <v>304</v>
      </c>
    </row>
    <row r="113" spans="1:9" x14ac:dyDescent="0.25">
      <c r="A113" s="305"/>
      <c r="B113" s="308"/>
      <c r="C113" s="119" t="s">
        <v>241</v>
      </c>
      <c r="D113" s="120" t="s">
        <v>243</v>
      </c>
      <c r="G113">
        <f>VLOOKUP(D113,Graphiques!$B$4:$E$163,2,FALSE)</f>
        <v>0</v>
      </c>
      <c r="H113" s="169" t="s">
        <v>314</v>
      </c>
      <c r="I113" s="176" t="s">
        <v>304</v>
      </c>
    </row>
    <row r="114" spans="1:9" x14ac:dyDescent="0.25">
      <c r="A114" s="305"/>
      <c r="B114" s="308"/>
      <c r="C114" s="119" t="s">
        <v>113</v>
      </c>
      <c r="D114" s="118" t="s">
        <v>117</v>
      </c>
      <c r="G114">
        <f>VLOOKUP(D114,Graphiques!$B$4:$E$163,2,FALSE)</f>
        <v>0</v>
      </c>
      <c r="H114" s="169" t="s">
        <v>314</v>
      </c>
      <c r="I114" s="176" t="s">
        <v>304</v>
      </c>
    </row>
    <row r="115" spans="1:9" x14ac:dyDescent="0.25">
      <c r="A115" s="305"/>
      <c r="B115" s="308"/>
      <c r="C115" s="119" t="s">
        <v>148</v>
      </c>
      <c r="D115" s="120" t="s">
        <v>159</v>
      </c>
      <c r="G115">
        <f>VLOOKUP(D115,Graphiques!$B$4:$E$163,2,FALSE)</f>
        <v>0</v>
      </c>
      <c r="H115" s="169" t="s">
        <v>314</v>
      </c>
      <c r="I115" s="176" t="s">
        <v>304</v>
      </c>
    </row>
    <row r="116" spans="1:9" ht="15.75" thickBot="1" x14ac:dyDescent="0.3">
      <c r="A116" s="306"/>
      <c r="B116" s="308"/>
      <c r="C116" s="124" t="s">
        <v>113</v>
      </c>
      <c r="D116" s="130" t="s">
        <v>116</v>
      </c>
      <c r="G116">
        <f>VLOOKUP(D116,Graphiques!$B$4:$E$163,2,FALSE)</f>
        <v>0</v>
      </c>
      <c r="H116" s="169" t="s">
        <v>314</v>
      </c>
      <c r="I116" s="176" t="s">
        <v>304</v>
      </c>
    </row>
    <row r="117" spans="1:9" ht="15.75" thickBot="1" x14ac:dyDescent="0.3">
      <c r="A117" s="313" t="s">
        <v>303</v>
      </c>
      <c r="B117" s="325" t="s">
        <v>302</v>
      </c>
      <c r="C117" s="122" t="s">
        <v>165</v>
      </c>
      <c r="D117" s="128" t="s">
        <v>186</v>
      </c>
      <c r="G117">
        <f>VLOOKUP(D117,Graphiques!$B$4:$E$163,2,FALSE)</f>
        <v>0</v>
      </c>
      <c r="H117" s="168" t="s">
        <v>368</v>
      </c>
      <c r="I117" s="177" t="s">
        <v>302</v>
      </c>
    </row>
    <row r="118" spans="1:9" ht="15.75" thickBot="1" x14ac:dyDescent="0.3">
      <c r="A118" s="314"/>
      <c r="B118" s="319"/>
      <c r="C118" s="119" t="s">
        <v>241</v>
      </c>
      <c r="D118" s="118" t="s">
        <v>250</v>
      </c>
      <c r="G118">
        <f>VLOOKUP(D118,Graphiques!$B$4:$E$163,2,FALSE)</f>
        <v>0</v>
      </c>
      <c r="H118" s="168" t="s">
        <v>368</v>
      </c>
      <c r="I118" s="177" t="s">
        <v>302</v>
      </c>
    </row>
    <row r="119" spans="1:9" ht="15.75" thickBot="1" x14ac:dyDescent="0.3">
      <c r="A119" s="314"/>
      <c r="B119" s="319"/>
      <c r="C119" s="119" t="s">
        <v>113</v>
      </c>
      <c r="D119" s="120" t="s">
        <v>127</v>
      </c>
      <c r="G119">
        <f>VLOOKUP(D119,Graphiques!$B$4:$E$163,2,FALSE)</f>
        <v>0</v>
      </c>
      <c r="H119" s="168" t="s">
        <v>368</v>
      </c>
      <c r="I119" s="177" t="s">
        <v>302</v>
      </c>
    </row>
    <row r="120" spans="1:9" ht="15.75" thickBot="1" x14ac:dyDescent="0.3">
      <c r="A120" s="314"/>
      <c r="B120" s="319"/>
      <c r="C120" s="119" t="s">
        <v>113</v>
      </c>
      <c r="D120" s="118" t="s">
        <v>130</v>
      </c>
      <c r="G120">
        <f>VLOOKUP(D120,Graphiques!$B$4:$E$163,2,FALSE)</f>
        <v>0</v>
      </c>
      <c r="H120" s="168" t="s">
        <v>368</v>
      </c>
      <c r="I120" s="177" t="s">
        <v>302</v>
      </c>
    </row>
    <row r="121" spans="1:9" ht="15.75" thickBot="1" x14ac:dyDescent="0.3">
      <c r="A121" s="314"/>
      <c r="B121" s="319"/>
      <c r="C121" s="119" t="s">
        <v>165</v>
      </c>
      <c r="D121" s="120" t="s">
        <v>188</v>
      </c>
      <c r="G121">
        <f>VLOOKUP(D121,Graphiques!$B$4:$E$163,2,FALSE)</f>
        <v>0</v>
      </c>
      <c r="H121" s="168" t="s">
        <v>368</v>
      </c>
      <c r="I121" s="177" t="s">
        <v>302</v>
      </c>
    </row>
    <row r="122" spans="1:9" ht="15.75" thickBot="1" x14ac:dyDescent="0.3">
      <c r="A122" s="314"/>
      <c r="B122" s="319"/>
      <c r="C122" s="119" t="s">
        <v>165</v>
      </c>
      <c r="D122" s="118" t="s">
        <v>187</v>
      </c>
      <c r="G122">
        <f>VLOOKUP(D122,Graphiques!$B$4:$E$163,2,FALSE)</f>
        <v>0</v>
      </c>
      <c r="H122" s="168" t="s">
        <v>368</v>
      </c>
      <c r="I122" s="177" t="s">
        <v>302</v>
      </c>
    </row>
    <row r="123" spans="1:9" ht="15.75" thickBot="1" x14ac:dyDescent="0.3">
      <c r="A123" s="314"/>
      <c r="B123" s="319"/>
      <c r="C123" s="119" t="s">
        <v>165</v>
      </c>
      <c r="D123" s="120" t="s">
        <v>189</v>
      </c>
      <c r="G123">
        <f>VLOOKUP(D123,Graphiques!$B$4:$E$163,2,FALSE)</f>
        <v>0</v>
      </c>
      <c r="H123" s="168" t="s">
        <v>368</v>
      </c>
      <c r="I123" s="177" t="s">
        <v>302</v>
      </c>
    </row>
    <row r="124" spans="1:9" ht="15.75" thickBot="1" x14ac:dyDescent="0.3">
      <c r="A124" s="314"/>
      <c r="B124" s="319"/>
      <c r="C124" s="119" t="s">
        <v>241</v>
      </c>
      <c r="D124" s="118" t="s">
        <v>251</v>
      </c>
      <c r="G124">
        <f>VLOOKUP(D124,Graphiques!$B$4:$E$163,2,FALSE)</f>
        <v>0</v>
      </c>
      <c r="H124" s="168" t="s">
        <v>368</v>
      </c>
      <c r="I124" s="177" t="s">
        <v>302</v>
      </c>
    </row>
    <row r="125" spans="1:9" ht="15.75" thickBot="1" x14ac:dyDescent="0.3">
      <c r="A125" s="314"/>
      <c r="B125" s="319"/>
      <c r="C125" s="119" t="s">
        <v>113</v>
      </c>
      <c r="D125" s="120" t="s">
        <v>128</v>
      </c>
      <c r="G125">
        <f>VLOOKUP(D125,Graphiques!$B$4:$E$163,2,FALSE)</f>
        <v>0</v>
      </c>
      <c r="H125" s="168" t="s">
        <v>368</v>
      </c>
      <c r="I125" s="177" t="s">
        <v>302</v>
      </c>
    </row>
    <row r="126" spans="1:9" ht="15.75" thickBot="1" x14ac:dyDescent="0.3">
      <c r="A126" s="314"/>
      <c r="B126" s="324"/>
      <c r="C126" s="119" t="s">
        <v>113</v>
      </c>
      <c r="D126" s="118" t="s">
        <v>129</v>
      </c>
      <c r="G126">
        <f>VLOOKUP(D126,Graphiques!$B$4:$E$163,2,FALSE)</f>
        <v>0</v>
      </c>
      <c r="H126" s="168" t="s">
        <v>368</v>
      </c>
      <c r="I126" s="177" t="s">
        <v>302</v>
      </c>
    </row>
    <row r="127" spans="1:9" ht="15.75" thickBot="1" x14ac:dyDescent="0.3">
      <c r="A127" s="314"/>
      <c r="B127" s="316" t="s">
        <v>301</v>
      </c>
      <c r="C127" s="119" t="s">
        <v>113</v>
      </c>
      <c r="D127" s="120" t="s">
        <v>134</v>
      </c>
      <c r="G127">
        <f>VLOOKUP(D127,Graphiques!$B$4:$E$163,2,FALSE)</f>
        <v>0</v>
      </c>
      <c r="H127" s="168" t="s">
        <v>368</v>
      </c>
      <c r="I127" s="176" t="s">
        <v>301</v>
      </c>
    </row>
    <row r="128" spans="1:9" ht="15.75" thickBot="1" x14ac:dyDescent="0.3">
      <c r="A128" s="314"/>
      <c r="B128" s="308"/>
      <c r="C128" s="119" t="s">
        <v>113</v>
      </c>
      <c r="D128" s="118" t="s">
        <v>133</v>
      </c>
      <c r="G128">
        <f>VLOOKUP(D128,Graphiques!$B$4:$E$163,2,FALSE)</f>
        <v>0</v>
      </c>
      <c r="H128" s="168" t="s">
        <v>368</v>
      </c>
      <c r="I128" s="176" t="s">
        <v>301</v>
      </c>
    </row>
    <row r="129" spans="1:9" ht="15.75" thickBot="1" x14ac:dyDescent="0.3">
      <c r="A129" s="314"/>
      <c r="B129" s="308"/>
      <c r="C129" s="119" t="s">
        <v>241</v>
      </c>
      <c r="D129" s="120" t="s">
        <v>260</v>
      </c>
      <c r="G129">
        <f>VLOOKUP(D129,Graphiques!$B$4:$E$163,2,FALSE)</f>
        <v>0</v>
      </c>
      <c r="H129" s="168" t="s">
        <v>368</v>
      </c>
      <c r="I129" s="176" t="s">
        <v>301</v>
      </c>
    </row>
    <row r="130" spans="1:9" ht="15.75" thickBot="1" x14ac:dyDescent="0.3">
      <c r="A130" s="314"/>
      <c r="B130" s="308"/>
      <c r="C130" s="119" t="s">
        <v>113</v>
      </c>
      <c r="D130" s="118" t="s">
        <v>132</v>
      </c>
      <c r="G130">
        <f>VLOOKUP(D130,Graphiques!$B$4:$E$163,2,FALSE)</f>
        <v>0</v>
      </c>
      <c r="H130" s="168" t="s">
        <v>368</v>
      </c>
      <c r="I130" s="176" t="s">
        <v>301</v>
      </c>
    </row>
    <row r="131" spans="1:9" ht="15.75" thickBot="1" x14ac:dyDescent="0.3">
      <c r="A131" s="314"/>
      <c r="B131" s="309"/>
      <c r="C131" s="119" t="s">
        <v>165</v>
      </c>
      <c r="D131" s="120" t="s">
        <v>203</v>
      </c>
      <c r="G131">
        <f>VLOOKUP(D131,Graphiques!$B$4:$E$163,2,FALSE)</f>
        <v>0</v>
      </c>
      <c r="H131" s="168" t="s">
        <v>368</v>
      </c>
      <c r="I131" s="176" t="s">
        <v>301</v>
      </c>
    </row>
    <row r="132" spans="1:9" ht="15.75" thickBot="1" x14ac:dyDescent="0.3">
      <c r="A132" s="315"/>
      <c r="B132" s="133" t="s">
        <v>300</v>
      </c>
      <c r="C132" s="117" t="s">
        <v>148</v>
      </c>
      <c r="D132" s="132" t="s">
        <v>152</v>
      </c>
      <c r="G132">
        <f>VLOOKUP(D132,Graphiques!$B$4:$E$163,2,FALSE)</f>
        <v>0</v>
      </c>
      <c r="H132" s="168" t="s">
        <v>368</v>
      </c>
      <c r="I132" s="133" t="s">
        <v>300</v>
      </c>
    </row>
    <row r="133" spans="1:9" ht="49.5" customHeight="1" x14ac:dyDescent="0.25">
      <c r="A133" s="304" t="s">
        <v>299</v>
      </c>
      <c r="B133" s="308" t="s">
        <v>298</v>
      </c>
      <c r="C133" s="126" t="s">
        <v>165</v>
      </c>
      <c r="D133" s="131" t="s">
        <v>196</v>
      </c>
      <c r="G133">
        <f>VLOOKUP(D133,Graphiques!$B$4:$E$163,2,FALSE)</f>
        <v>0</v>
      </c>
      <c r="H133" s="169" t="s">
        <v>299</v>
      </c>
      <c r="I133" s="173" t="s">
        <v>298</v>
      </c>
    </row>
    <row r="134" spans="1:9" ht="49.5" customHeight="1" thickBot="1" x14ac:dyDescent="0.3">
      <c r="A134" s="306"/>
      <c r="B134" s="308"/>
      <c r="C134" s="124" t="s">
        <v>241</v>
      </c>
      <c r="D134" s="130" t="s">
        <v>255</v>
      </c>
      <c r="G134">
        <f>VLOOKUP(D134,Graphiques!$B$4:$E$163,2,FALSE)</f>
        <v>0</v>
      </c>
      <c r="H134" s="169" t="s">
        <v>299</v>
      </c>
      <c r="I134" s="173" t="s">
        <v>298</v>
      </c>
    </row>
    <row r="135" spans="1:9" ht="15" customHeight="1" thickBot="1" x14ac:dyDescent="0.3">
      <c r="A135" s="320" t="s">
        <v>297</v>
      </c>
      <c r="B135" s="129" t="s">
        <v>296</v>
      </c>
      <c r="C135" s="122" t="s">
        <v>113</v>
      </c>
      <c r="D135" s="128" t="s">
        <v>114</v>
      </c>
      <c r="G135">
        <f>VLOOKUP(D135,Graphiques!$B$4:$E$163,2,FALSE)</f>
        <v>0</v>
      </c>
      <c r="H135" s="170" t="s">
        <v>297</v>
      </c>
      <c r="I135" s="129" t="s">
        <v>296</v>
      </c>
    </row>
    <row r="136" spans="1:9" ht="15.75" thickBot="1" x14ac:dyDescent="0.3">
      <c r="A136" s="321"/>
      <c r="B136" s="316" t="s">
        <v>295</v>
      </c>
      <c r="C136" s="119" t="s">
        <v>113</v>
      </c>
      <c r="D136" s="118" t="s">
        <v>115</v>
      </c>
      <c r="G136">
        <f>VLOOKUP(D136,Graphiques!$B$4:$E$163,2,FALSE)</f>
        <v>0</v>
      </c>
      <c r="H136" s="170" t="s">
        <v>297</v>
      </c>
      <c r="I136" s="176" t="s">
        <v>295</v>
      </c>
    </row>
    <row r="137" spans="1:9" ht="15.75" thickBot="1" x14ac:dyDescent="0.3">
      <c r="A137" s="321"/>
      <c r="B137" s="308"/>
      <c r="C137" s="119" t="s">
        <v>165</v>
      </c>
      <c r="D137" s="120" t="s">
        <v>226</v>
      </c>
      <c r="G137">
        <f>VLOOKUP(D137,Graphiques!$B$4:$E$163,2,FALSE)</f>
        <v>0</v>
      </c>
      <c r="H137" s="170" t="s">
        <v>297</v>
      </c>
      <c r="I137" s="176" t="s">
        <v>295</v>
      </c>
    </row>
    <row r="138" spans="1:9" ht="15.75" thickBot="1" x14ac:dyDescent="0.3">
      <c r="A138" s="321"/>
      <c r="B138" s="309"/>
      <c r="C138" s="119" t="s">
        <v>165</v>
      </c>
      <c r="D138" s="118" t="s">
        <v>168</v>
      </c>
      <c r="G138">
        <f>VLOOKUP(D138,Graphiques!$B$4:$E$163,2,FALSE)</f>
        <v>0</v>
      </c>
      <c r="H138" s="170" t="s">
        <v>297</v>
      </c>
      <c r="I138" s="176" t="s">
        <v>295</v>
      </c>
    </row>
    <row r="139" spans="1:9" ht="15.75" thickBot="1" x14ac:dyDescent="0.3">
      <c r="A139" s="321"/>
      <c r="B139" s="318" t="s">
        <v>294</v>
      </c>
      <c r="C139" s="119" t="s">
        <v>165</v>
      </c>
      <c r="D139" s="120" t="s">
        <v>231</v>
      </c>
      <c r="G139">
        <f>VLOOKUP(D139,Graphiques!$B$4:$E$163,2,FALSE)</f>
        <v>0</v>
      </c>
      <c r="H139" s="170" t="s">
        <v>297</v>
      </c>
      <c r="I139" s="179" t="s">
        <v>294</v>
      </c>
    </row>
    <row r="140" spans="1:9" ht="15.75" thickBot="1" x14ac:dyDescent="0.3">
      <c r="A140" s="321"/>
      <c r="B140" s="324"/>
      <c r="C140" s="119" t="s">
        <v>165</v>
      </c>
      <c r="D140" s="118" t="s">
        <v>232</v>
      </c>
      <c r="G140">
        <f>VLOOKUP(D140,Graphiques!$B$4:$E$163,2,FALSE)</f>
        <v>0</v>
      </c>
      <c r="H140" s="170" t="s">
        <v>297</v>
      </c>
      <c r="I140" s="179" t="s">
        <v>294</v>
      </c>
    </row>
    <row r="141" spans="1:9" ht="15.75" thickBot="1" x14ac:dyDescent="0.3">
      <c r="A141" s="321"/>
      <c r="B141" s="127" t="s">
        <v>293</v>
      </c>
      <c r="C141" s="119" t="s">
        <v>165</v>
      </c>
      <c r="D141" s="120" t="s">
        <v>182</v>
      </c>
      <c r="G141">
        <f>VLOOKUP(D141,Graphiques!$B$4:$E$163,2,FALSE)</f>
        <v>0</v>
      </c>
      <c r="H141" s="170" t="s">
        <v>297</v>
      </c>
      <c r="I141" s="127" t="s">
        <v>293</v>
      </c>
    </row>
    <row r="142" spans="1:9" ht="15.75" thickBot="1" x14ac:dyDescent="0.3">
      <c r="A142" s="321"/>
      <c r="B142" s="318" t="s">
        <v>292</v>
      </c>
      <c r="C142" s="119" t="s">
        <v>165</v>
      </c>
      <c r="D142" s="118" t="s">
        <v>183</v>
      </c>
      <c r="G142">
        <f>VLOOKUP(D142,Graphiques!$B$4:$E$163,2,FALSE)</f>
        <v>0</v>
      </c>
      <c r="H142" s="170" t="s">
        <v>297</v>
      </c>
      <c r="I142" s="179" t="s">
        <v>292</v>
      </c>
    </row>
    <row r="143" spans="1:9" ht="15.75" thickBot="1" x14ac:dyDescent="0.3">
      <c r="A143" s="322"/>
      <c r="B143" s="323"/>
      <c r="C143" s="117" t="s">
        <v>148</v>
      </c>
      <c r="D143" s="116" t="s">
        <v>153</v>
      </c>
      <c r="G143">
        <f>VLOOKUP(D143,Graphiques!$B$4:$E$163,2,FALSE)</f>
        <v>0</v>
      </c>
      <c r="H143" s="170" t="s">
        <v>297</v>
      </c>
      <c r="I143" s="179" t="s">
        <v>292</v>
      </c>
    </row>
    <row r="144" spans="1:9" x14ac:dyDescent="0.25">
      <c r="A144" s="304" t="s">
        <v>291</v>
      </c>
      <c r="B144" s="308" t="s">
        <v>290</v>
      </c>
      <c r="C144" s="126" t="s">
        <v>113</v>
      </c>
      <c r="D144" s="125" t="s">
        <v>143</v>
      </c>
      <c r="G144">
        <f>VLOOKUP(D144,Graphiques!$B$4:$E$163,2,FALSE)</f>
        <v>0</v>
      </c>
      <c r="H144" s="169" t="s">
        <v>291</v>
      </c>
      <c r="I144" s="173" t="s">
        <v>290</v>
      </c>
    </row>
    <row r="145" spans="1:9" x14ac:dyDescent="0.25">
      <c r="A145" s="305"/>
      <c r="B145" s="308"/>
      <c r="C145" s="119" t="s">
        <v>113</v>
      </c>
      <c r="D145" s="120" t="s">
        <v>145</v>
      </c>
      <c r="G145">
        <f>VLOOKUP(D145,Graphiques!$B$4:$E$163,2,FALSE)</f>
        <v>0</v>
      </c>
      <c r="H145" s="169" t="s">
        <v>291</v>
      </c>
      <c r="I145" s="173" t="s">
        <v>290</v>
      </c>
    </row>
    <row r="146" spans="1:9" x14ac:dyDescent="0.25">
      <c r="A146" s="305"/>
      <c r="B146" s="308"/>
      <c r="C146" s="119" t="s">
        <v>113</v>
      </c>
      <c r="D146" s="118" t="s">
        <v>142</v>
      </c>
      <c r="G146">
        <f>VLOOKUP(D146,Graphiques!$B$4:$E$163,2,FALSE)</f>
        <v>0</v>
      </c>
      <c r="H146" s="169" t="s">
        <v>291</v>
      </c>
      <c r="I146" s="173" t="s">
        <v>290</v>
      </c>
    </row>
    <row r="147" spans="1:9" ht="15.75" thickBot="1" x14ac:dyDescent="0.3">
      <c r="A147" s="306"/>
      <c r="B147" s="308"/>
      <c r="C147" s="124" t="s">
        <v>113</v>
      </c>
      <c r="D147" s="123" t="s">
        <v>144</v>
      </c>
      <c r="G147">
        <f>VLOOKUP(D147,Graphiques!$B$4:$E$163,2,FALSE)</f>
        <v>0</v>
      </c>
      <c r="H147" s="169" t="s">
        <v>291</v>
      </c>
      <c r="I147" s="173" t="s">
        <v>290</v>
      </c>
    </row>
    <row r="148" spans="1:9" ht="15.75" thickBot="1" x14ac:dyDescent="0.3">
      <c r="A148" s="313" t="s">
        <v>289</v>
      </c>
      <c r="B148" s="325" t="s">
        <v>288</v>
      </c>
      <c r="C148" s="122" t="s">
        <v>241</v>
      </c>
      <c r="D148" s="121" t="s">
        <v>242</v>
      </c>
      <c r="G148">
        <f>VLOOKUP(D148,Graphiques!$B$4:$E$163,2,FALSE)</f>
        <v>0</v>
      </c>
      <c r="H148" s="168" t="s">
        <v>289</v>
      </c>
      <c r="I148" s="177" t="s">
        <v>288</v>
      </c>
    </row>
    <row r="149" spans="1:9" ht="15.75" thickBot="1" x14ac:dyDescent="0.3">
      <c r="A149" s="314"/>
      <c r="B149" s="319"/>
      <c r="C149" s="119" t="s">
        <v>241</v>
      </c>
      <c r="D149" s="120" t="s">
        <v>269</v>
      </c>
      <c r="G149">
        <f>VLOOKUP(D149,Graphiques!$B$4:$E$163,2,FALSE)</f>
        <v>0</v>
      </c>
      <c r="H149" s="168" t="s">
        <v>289</v>
      </c>
      <c r="I149" s="177" t="s">
        <v>288</v>
      </c>
    </row>
    <row r="150" spans="1:9" ht="15.75" thickBot="1" x14ac:dyDescent="0.3">
      <c r="A150" s="314"/>
      <c r="B150" s="319"/>
      <c r="C150" s="119" t="s">
        <v>148</v>
      </c>
      <c r="D150" s="118" t="s">
        <v>162</v>
      </c>
      <c r="G150">
        <f>VLOOKUP(D150,Graphiques!$B$4:$E$163,2,FALSE)</f>
        <v>0</v>
      </c>
      <c r="H150" s="168" t="s">
        <v>289</v>
      </c>
      <c r="I150" s="177" t="s">
        <v>288</v>
      </c>
    </row>
    <row r="151" spans="1:9" ht="15.75" thickBot="1" x14ac:dyDescent="0.3">
      <c r="A151" s="314"/>
      <c r="B151" s="319"/>
      <c r="C151" s="119" t="s">
        <v>241</v>
      </c>
      <c r="D151" s="120" t="s">
        <v>273</v>
      </c>
      <c r="G151">
        <f>VLOOKUP(D151,Graphiques!$B$4:$E$163,2,FALSE)</f>
        <v>0</v>
      </c>
      <c r="H151" s="168" t="s">
        <v>289</v>
      </c>
      <c r="I151" s="177" t="s">
        <v>288</v>
      </c>
    </row>
    <row r="152" spans="1:9" ht="15.75" thickBot="1" x14ac:dyDescent="0.3">
      <c r="A152" s="314"/>
      <c r="B152" s="319"/>
      <c r="C152" s="119" t="s">
        <v>241</v>
      </c>
      <c r="D152" s="118" t="s">
        <v>249</v>
      </c>
      <c r="G152">
        <f>VLOOKUP(D152,Graphiques!$B$4:$E$163,2,FALSE)</f>
        <v>0</v>
      </c>
      <c r="H152" s="168" t="s">
        <v>289</v>
      </c>
      <c r="I152" s="177" t="s">
        <v>288</v>
      </c>
    </row>
    <row r="153" spans="1:9" ht="15.75" thickBot="1" x14ac:dyDescent="0.3">
      <c r="A153" s="314"/>
      <c r="B153" s="324"/>
      <c r="C153" s="119" t="s">
        <v>165</v>
      </c>
      <c r="D153" s="120" t="s">
        <v>200</v>
      </c>
      <c r="G153">
        <f>VLOOKUP(D153,Graphiques!$B$4:$E$163,2,FALSE)</f>
        <v>0</v>
      </c>
      <c r="H153" s="168" t="s">
        <v>289</v>
      </c>
      <c r="I153" s="177" t="s">
        <v>288</v>
      </c>
    </row>
    <row r="154" spans="1:9" ht="15.75" thickBot="1" x14ac:dyDescent="0.3">
      <c r="A154" s="314"/>
      <c r="B154" s="316" t="s">
        <v>287</v>
      </c>
      <c r="C154" s="119" t="s">
        <v>148</v>
      </c>
      <c r="D154" s="118" t="s">
        <v>157</v>
      </c>
      <c r="G154">
        <f>VLOOKUP(D154,Graphiques!$B$4:$E$163,2,FALSE)</f>
        <v>0</v>
      </c>
      <c r="H154" s="168" t="s">
        <v>289</v>
      </c>
      <c r="I154" s="176" t="s">
        <v>287</v>
      </c>
    </row>
    <row r="155" spans="1:9" ht="15.75" thickBot="1" x14ac:dyDescent="0.3">
      <c r="A155" s="315"/>
      <c r="B155" s="317"/>
      <c r="C155" s="117" t="s">
        <v>148</v>
      </c>
      <c r="D155" s="116" t="s">
        <v>156</v>
      </c>
      <c r="G155">
        <f>VLOOKUP(D155,Graphiques!$B$4:$E$163,2,FALSE)</f>
        <v>0</v>
      </c>
      <c r="H155" s="168" t="s">
        <v>289</v>
      </c>
      <c r="I155" s="176" t="s">
        <v>287</v>
      </c>
    </row>
    <row r="156" spans="1:9" ht="50.25" customHeight="1" x14ac:dyDescent="0.25">
      <c r="A156" s="304" t="s">
        <v>286</v>
      </c>
      <c r="B156" s="319" t="s">
        <v>285</v>
      </c>
      <c r="C156" s="126" t="s">
        <v>165</v>
      </c>
      <c r="D156" s="125" t="s">
        <v>199</v>
      </c>
      <c r="G156">
        <f>VLOOKUP(D156,Graphiques!$B$4:$E$163,2,FALSE)</f>
        <v>0</v>
      </c>
      <c r="H156" s="169" t="s">
        <v>286</v>
      </c>
      <c r="I156" s="178" t="s">
        <v>285</v>
      </c>
    </row>
    <row r="157" spans="1:9" ht="50.25" customHeight="1" thickBot="1" x14ac:dyDescent="0.3">
      <c r="A157" s="306"/>
      <c r="B157" s="319"/>
      <c r="C157" s="124" t="s">
        <v>148</v>
      </c>
      <c r="D157" s="123" t="s">
        <v>158</v>
      </c>
      <c r="G157">
        <f>VLOOKUP(D157,Graphiques!$B$4:$E$163,2,FALSE)</f>
        <v>0</v>
      </c>
      <c r="H157" s="169" t="s">
        <v>286</v>
      </c>
      <c r="I157" s="178" t="s">
        <v>285</v>
      </c>
    </row>
    <row r="158" spans="1:9" ht="36.75" customHeight="1" thickBot="1" x14ac:dyDescent="0.3">
      <c r="A158" s="313" t="s">
        <v>284</v>
      </c>
      <c r="B158" s="307" t="s">
        <v>283</v>
      </c>
      <c r="C158" s="122" t="s">
        <v>165</v>
      </c>
      <c r="D158" s="121" t="s">
        <v>237</v>
      </c>
      <c r="G158">
        <f>VLOOKUP(D158,Graphiques!$B$4:$E$163,2,FALSE)</f>
        <v>0</v>
      </c>
      <c r="H158" s="168" t="s">
        <v>284</v>
      </c>
      <c r="I158" s="172" t="s">
        <v>283</v>
      </c>
    </row>
    <row r="159" spans="1:9" ht="36.75" customHeight="1" thickBot="1" x14ac:dyDescent="0.3">
      <c r="A159" s="314"/>
      <c r="B159" s="308"/>
      <c r="C159" s="119" t="s">
        <v>165</v>
      </c>
      <c r="D159" s="120" t="s">
        <v>238</v>
      </c>
      <c r="G159">
        <f>VLOOKUP(D159,Graphiques!$B$4:$E$163,2,FALSE)</f>
        <v>0</v>
      </c>
      <c r="H159" s="168" t="s">
        <v>284</v>
      </c>
      <c r="I159" s="172" t="s">
        <v>283</v>
      </c>
    </row>
    <row r="160" spans="1:9" ht="36.75" customHeight="1" thickBot="1" x14ac:dyDescent="0.3">
      <c r="A160" s="314"/>
      <c r="B160" s="308"/>
      <c r="C160" s="119" t="s">
        <v>241</v>
      </c>
      <c r="D160" s="118" t="s">
        <v>276</v>
      </c>
      <c r="G160">
        <f>VLOOKUP(D160,Graphiques!$B$4:$E$163,2,FALSE)</f>
        <v>0</v>
      </c>
      <c r="H160" s="168" t="s">
        <v>284</v>
      </c>
      <c r="I160" s="172" t="s">
        <v>283</v>
      </c>
    </row>
    <row r="161" spans="1:9" ht="36.75" customHeight="1" thickBot="1" x14ac:dyDescent="0.3">
      <c r="A161" s="315"/>
      <c r="B161" s="317"/>
      <c r="C161" s="117" t="s">
        <v>165</v>
      </c>
      <c r="D161" s="116" t="s">
        <v>236</v>
      </c>
      <c r="G161">
        <f>VLOOKUP(D161,Graphiques!$B$4:$E$163,2,FALSE)</f>
        <v>0</v>
      </c>
      <c r="H161" s="168" t="s">
        <v>284</v>
      </c>
      <c r="I161" s="172" t="s">
        <v>283</v>
      </c>
    </row>
  </sheetData>
  <sheetProtection algorithmName="SHA-512" hashValue="hi2V6JS6BsyCknbGTeA1OOV6Vj/dUhJRU9K56VGm64dvzllZLm2MgxD4+bK6XL/4km5ZB8XQOSHhieHPyCcabw==" saltValue="2Gy2SvOZOt61ieBqcn4Z1g==" spinCount="100000" sheet="1" objects="1" scenarios="1"/>
  <mergeCells count="58">
    <mergeCell ref="B28:B33"/>
    <mergeCell ref="B58:B59"/>
    <mergeCell ref="B54:B56"/>
    <mergeCell ref="B44:B45"/>
    <mergeCell ref="B41:B43"/>
    <mergeCell ref="B37:B40"/>
    <mergeCell ref="B34:B36"/>
    <mergeCell ref="B46:B52"/>
    <mergeCell ref="B68:B70"/>
    <mergeCell ref="B64:B67"/>
    <mergeCell ref="B60:B62"/>
    <mergeCell ref="B86:B87"/>
    <mergeCell ref="B83:B84"/>
    <mergeCell ref="B81:B82"/>
    <mergeCell ref="B78:B79"/>
    <mergeCell ref="B75:B77"/>
    <mergeCell ref="A148:A155"/>
    <mergeCell ref="A156:A157"/>
    <mergeCell ref="A158:A161"/>
    <mergeCell ref="B158:B161"/>
    <mergeCell ref="B156:B157"/>
    <mergeCell ref="B154:B155"/>
    <mergeCell ref="B148:B153"/>
    <mergeCell ref="A86:A93"/>
    <mergeCell ref="A94:A116"/>
    <mergeCell ref="A117:A132"/>
    <mergeCell ref="A133:A134"/>
    <mergeCell ref="B117:B126"/>
    <mergeCell ref="B133:B134"/>
    <mergeCell ref="B127:B131"/>
    <mergeCell ref="B111:B116"/>
    <mergeCell ref="B106:B110"/>
    <mergeCell ref="B102:B103"/>
    <mergeCell ref="B95:B98"/>
    <mergeCell ref="B92:B93"/>
    <mergeCell ref="B88:B91"/>
    <mergeCell ref="A144:A147"/>
    <mergeCell ref="B144:B147"/>
    <mergeCell ref="A135:A143"/>
    <mergeCell ref="B142:B143"/>
    <mergeCell ref="B139:B140"/>
    <mergeCell ref="B136:B138"/>
    <mergeCell ref="A80:A85"/>
    <mergeCell ref="B2:B5"/>
    <mergeCell ref="B6:B9"/>
    <mergeCell ref="A2:A27"/>
    <mergeCell ref="B10:B12"/>
    <mergeCell ref="B13:B17"/>
    <mergeCell ref="B18:B22"/>
    <mergeCell ref="B23:B24"/>
    <mergeCell ref="B25:B27"/>
    <mergeCell ref="A28:A36"/>
    <mergeCell ref="A37:A45"/>
    <mergeCell ref="A54:A63"/>
    <mergeCell ref="A64:A74"/>
    <mergeCell ref="A75:A79"/>
    <mergeCell ref="B71:B74"/>
    <mergeCell ref="A46:A53"/>
  </mergeCells>
  <conditionalFormatting sqref="C1:C1048576">
    <cfRule type="containsText" dxfId="3" priority="1" operator="containsText" text="AUT">
      <formula>NOT(ISERROR(SEARCH("AUT",C1)))</formula>
    </cfRule>
    <cfRule type="containsText" dxfId="2" priority="2" operator="containsText" text="IAM">
      <formula>NOT(ISERROR(SEARCH("IAM",C1)))</formula>
    </cfRule>
    <cfRule type="containsText" dxfId="1" priority="3" operator="containsText" text="SP">
      <formula>NOT(ISERROR(SEARCH("SP",C1)))</formula>
    </cfRule>
    <cfRule type="containsText" dxfId="0" priority="4" operator="containsText" text="po">
      <formula>NOT(ISERROR(SEARCH("po",C1)))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0" fitToHeight="0" orientation="landscape" r:id="rId1"/>
  <rowBreaks count="3" manualBreakCount="3">
    <brk id="45" max="3" man="1"/>
    <brk id="93" max="3" man="1"/>
    <brk id="134" max="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CB91"/>
  <sheetViews>
    <sheetView view="pageBreakPreview" topLeftCell="A4" zoomScale="70" zoomScaleNormal="55" zoomScaleSheetLayoutView="70" workbookViewId="0">
      <selection activeCell="D19" sqref="D19"/>
    </sheetView>
  </sheetViews>
  <sheetFormatPr baseColWidth="10" defaultRowHeight="15" x14ac:dyDescent="0.25"/>
  <sheetData>
    <row r="1" spans="1:6" ht="41.25" customHeight="1" x14ac:dyDescent="0.25"/>
    <row r="2" spans="1:6" ht="46.5" customHeight="1" x14ac:dyDescent="0.25"/>
    <row r="3" spans="1:6" ht="15.75" thickBot="1" x14ac:dyDescent="0.3">
      <c r="A3" t="s">
        <v>3</v>
      </c>
      <c r="E3" t="s">
        <v>3</v>
      </c>
    </row>
    <row r="4" spans="1:6" ht="15" customHeight="1" x14ac:dyDescent="0.25">
      <c r="A4" t="e">
        <f>RANK(D4,$D$4:$D$37,0)</f>
        <v>#REF!</v>
      </c>
      <c r="B4" s="331" t="s">
        <v>2</v>
      </c>
      <c r="C4" s="52" t="s">
        <v>4</v>
      </c>
      <c r="D4" t="e">
        <f>COUNTIF(#REF!,C4)</f>
        <v>#REF!</v>
      </c>
      <c r="E4" t="e">
        <f>IF(AND(A4&gt;0,A4&lt;11,D4&gt;0),TRUE,FALSE)</f>
        <v>#REF!</v>
      </c>
      <c r="F4" t="e">
        <f>RANK(D4,$D$4:$D$37,0)</f>
        <v>#REF!</v>
      </c>
    </row>
    <row r="5" spans="1:6" ht="15.75" customHeight="1" x14ac:dyDescent="0.25">
      <c r="A5" t="e">
        <f t="shared" ref="A5:A37" si="0">RANK(D5,$D$4:$D$37,0)</f>
        <v>#REF!</v>
      </c>
      <c r="B5" s="332"/>
      <c r="C5" s="51" t="s">
        <v>5</v>
      </c>
      <c r="D5" t="e">
        <f>COUNTIF(#REF!,C5)</f>
        <v>#REF!</v>
      </c>
      <c r="E5" t="e">
        <f t="shared" ref="E5:E36" si="1">IF(AND(A5&gt;0,A5&lt;11,D5&gt;0),TRUE,FALSE)</f>
        <v>#REF!</v>
      </c>
      <c r="F5" t="e">
        <f>RANK(D5,$D$4:$D$37,0)</f>
        <v>#REF!</v>
      </c>
    </row>
    <row r="6" spans="1:6" ht="15" customHeight="1" x14ac:dyDescent="0.25">
      <c r="A6" t="e">
        <f t="shared" si="0"/>
        <v>#REF!</v>
      </c>
      <c r="B6" s="332"/>
      <c r="C6" s="56" t="s">
        <v>6</v>
      </c>
      <c r="D6" t="e">
        <f>COUNTIF(#REF!,C6)</f>
        <v>#REF!</v>
      </c>
      <c r="E6" t="e">
        <f t="shared" si="1"/>
        <v>#REF!</v>
      </c>
      <c r="F6" t="e">
        <f t="shared" ref="F6:F37" si="2">RANK(D6,$D$4:$D$37,0)</f>
        <v>#REF!</v>
      </c>
    </row>
    <row r="7" spans="1:6" ht="15.75" customHeight="1" x14ac:dyDescent="0.25">
      <c r="A7" t="e">
        <f t="shared" si="0"/>
        <v>#REF!</v>
      </c>
      <c r="B7" s="332"/>
      <c r="C7" s="51" t="s">
        <v>7</v>
      </c>
      <c r="D7" t="e">
        <f>COUNTIF(#REF!,C7)</f>
        <v>#REF!</v>
      </c>
      <c r="E7" t="e">
        <f t="shared" si="1"/>
        <v>#REF!</v>
      </c>
      <c r="F7" t="e">
        <f t="shared" si="2"/>
        <v>#REF!</v>
      </c>
    </row>
    <row r="8" spans="1:6" ht="15" customHeight="1" x14ac:dyDescent="0.25">
      <c r="A8" t="e">
        <f t="shared" si="0"/>
        <v>#REF!</v>
      </c>
      <c r="B8" s="332"/>
      <c r="C8" s="56" t="s">
        <v>8</v>
      </c>
      <c r="D8" t="e">
        <f>COUNTIF(#REF!,C8)</f>
        <v>#REF!</v>
      </c>
      <c r="E8" t="e">
        <f t="shared" si="1"/>
        <v>#REF!</v>
      </c>
      <c r="F8" t="e">
        <f t="shared" si="2"/>
        <v>#REF!</v>
      </c>
    </row>
    <row r="9" spans="1:6" ht="15" customHeight="1" x14ac:dyDescent="0.25">
      <c r="A9" t="e">
        <f t="shared" si="0"/>
        <v>#REF!</v>
      </c>
      <c r="B9" s="332"/>
      <c r="C9" s="56" t="s">
        <v>9</v>
      </c>
      <c r="D9" t="e">
        <f>COUNTIF(#REF!,C9)</f>
        <v>#REF!</v>
      </c>
      <c r="E9" t="e">
        <f t="shared" si="1"/>
        <v>#REF!</v>
      </c>
      <c r="F9" t="e">
        <f t="shared" si="2"/>
        <v>#REF!</v>
      </c>
    </row>
    <row r="10" spans="1:6" ht="15.75" customHeight="1" x14ac:dyDescent="0.25">
      <c r="A10" t="e">
        <f t="shared" si="0"/>
        <v>#REF!</v>
      </c>
      <c r="B10" s="332"/>
      <c r="C10" s="51" t="s">
        <v>10</v>
      </c>
      <c r="D10" t="e">
        <f>COUNTIF(#REF!,C10)</f>
        <v>#REF!</v>
      </c>
      <c r="E10" t="e">
        <f t="shared" si="1"/>
        <v>#REF!</v>
      </c>
      <c r="F10" t="e">
        <f t="shared" si="2"/>
        <v>#REF!</v>
      </c>
    </row>
    <row r="11" spans="1:6" ht="16.5" customHeight="1" thickBot="1" x14ac:dyDescent="0.3">
      <c r="A11" t="e">
        <f t="shared" si="0"/>
        <v>#REF!</v>
      </c>
      <c r="B11" s="333"/>
      <c r="C11" s="53" t="s">
        <v>11</v>
      </c>
      <c r="D11" t="e">
        <f>COUNTIF(#REF!,C11)</f>
        <v>#REF!</v>
      </c>
      <c r="E11" t="e">
        <f t="shared" si="1"/>
        <v>#REF!</v>
      </c>
      <c r="F11" t="e">
        <f t="shared" si="2"/>
        <v>#REF!</v>
      </c>
    </row>
    <row r="12" spans="1:6" ht="15" customHeight="1" x14ac:dyDescent="0.25">
      <c r="A12" t="e">
        <f t="shared" si="0"/>
        <v>#REF!</v>
      </c>
      <c r="B12" s="334" t="s">
        <v>12</v>
      </c>
      <c r="C12" s="57" t="s">
        <v>13</v>
      </c>
      <c r="D12" t="e">
        <f>COUNTIF(#REF!,C12)</f>
        <v>#REF!</v>
      </c>
      <c r="E12" t="e">
        <f t="shared" si="1"/>
        <v>#REF!</v>
      </c>
      <c r="F12" t="e">
        <f t="shared" si="2"/>
        <v>#REF!</v>
      </c>
    </row>
    <row r="13" spans="1:6" ht="15" customHeight="1" x14ac:dyDescent="0.25">
      <c r="A13" t="e">
        <f t="shared" si="0"/>
        <v>#REF!</v>
      </c>
      <c r="B13" s="335"/>
      <c r="C13" s="56" t="s">
        <v>14</v>
      </c>
      <c r="D13" t="e">
        <f>COUNTIF(#REF!,C13)</f>
        <v>#REF!</v>
      </c>
      <c r="E13" t="e">
        <f t="shared" si="1"/>
        <v>#REF!</v>
      </c>
      <c r="F13" t="e">
        <f t="shared" si="2"/>
        <v>#REF!</v>
      </c>
    </row>
    <row r="14" spans="1:6" ht="16.5" customHeight="1" thickBot="1" x14ac:dyDescent="0.3">
      <c r="A14" t="e">
        <f t="shared" si="0"/>
        <v>#REF!</v>
      </c>
      <c r="B14" s="336"/>
      <c r="C14" s="53" t="s">
        <v>15</v>
      </c>
      <c r="D14" t="e">
        <f>COUNTIF(#REF!,C14)</f>
        <v>#REF!</v>
      </c>
      <c r="E14" t="e">
        <f t="shared" si="1"/>
        <v>#REF!</v>
      </c>
      <c r="F14" t="e">
        <f t="shared" si="2"/>
        <v>#REF!</v>
      </c>
    </row>
    <row r="15" spans="1:6" ht="15.75" customHeight="1" x14ac:dyDescent="0.25">
      <c r="A15" t="e">
        <f t="shared" si="0"/>
        <v>#REF!</v>
      </c>
      <c r="B15" s="337" t="s">
        <v>16</v>
      </c>
      <c r="C15" s="36" t="s">
        <v>17</v>
      </c>
      <c r="D15" t="e">
        <f>COUNTIF(#REF!,C15)</f>
        <v>#REF!</v>
      </c>
      <c r="E15" t="e">
        <f t="shared" si="1"/>
        <v>#REF!</v>
      </c>
      <c r="F15" t="e">
        <f t="shared" si="2"/>
        <v>#REF!</v>
      </c>
    </row>
    <row r="16" spans="1:6" ht="15.75" customHeight="1" x14ac:dyDescent="0.25">
      <c r="A16" t="e">
        <f t="shared" si="0"/>
        <v>#REF!</v>
      </c>
      <c r="B16" s="338"/>
      <c r="C16" s="51" t="s">
        <v>18</v>
      </c>
      <c r="D16" t="e">
        <f>COUNTIF(#REF!,C16)</f>
        <v>#REF!</v>
      </c>
      <c r="E16" t="e">
        <f t="shared" si="1"/>
        <v>#REF!</v>
      </c>
      <c r="F16" t="e">
        <f t="shared" si="2"/>
        <v>#REF!</v>
      </c>
    </row>
    <row r="17" spans="1:6" ht="15" customHeight="1" x14ac:dyDescent="0.25">
      <c r="A17" t="e">
        <f t="shared" si="0"/>
        <v>#REF!</v>
      </c>
      <c r="B17" s="338"/>
      <c r="C17" s="56" t="s">
        <v>19</v>
      </c>
      <c r="D17" t="e">
        <f>COUNTIF(#REF!,C17)</f>
        <v>#REF!</v>
      </c>
      <c r="E17" t="e">
        <f t="shared" si="1"/>
        <v>#REF!</v>
      </c>
      <c r="F17" t="e">
        <f t="shared" si="2"/>
        <v>#REF!</v>
      </c>
    </row>
    <row r="18" spans="1:6" ht="15.75" customHeight="1" x14ac:dyDescent="0.25">
      <c r="A18" t="e">
        <f t="shared" si="0"/>
        <v>#REF!</v>
      </c>
      <c r="B18" s="338"/>
      <c r="C18" s="51" t="s">
        <v>20</v>
      </c>
      <c r="D18" t="e">
        <f>COUNTIF(#REF!,C18)</f>
        <v>#REF!</v>
      </c>
      <c r="E18" t="e">
        <f t="shared" si="1"/>
        <v>#REF!</v>
      </c>
      <c r="F18" t="e">
        <f t="shared" si="2"/>
        <v>#REF!</v>
      </c>
    </row>
    <row r="19" spans="1:6" ht="15.75" customHeight="1" x14ac:dyDescent="0.25">
      <c r="A19" t="e">
        <f t="shared" si="0"/>
        <v>#REF!</v>
      </c>
      <c r="B19" s="338"/>
      <c r="C19" s="51" t="s">
        <v>21</v>
      </c>
      <c r="D19" t="e">
        <f>COUNTIF(#REF!,C19)</f>
        <v>#REF!</v>
      </c>
      <c r="E19" t="e">
        <f t="shared" si="1"/>
        <v>#REF!</v>
      </c>
      <c r="F19" t="e">
        <f t="shared" si="2"/>
        <v>#REF!</v>
      </c>
    </row>
    <row r="20" spans="1:6" ht="16.5" customHeight="1" thickBot="1" x14ac:dyDescent="0.3">
      <c r="A20" t="e">
        <f t="shared" si="0"/>
        <v>#REF!</v>
      </c>
      <c r="B20" s="339"/>
      <c r="C20" s="37" t="s">
        <v>22</v>
      </c>
      <c r="D20" t="e">
        <f>COUNTIF(#REF!,C20)</f>
        <v>#REF!</v>
      </c>
      <c r="E20" t="e">
        <f t="shared" si="1"/>
        <v>#REF!</v>
      </c>
      <c r="F20" t="e">
        <f t="shared" si="2"/>
        <v>#REF!</v>
      </c>
    </row>
    <row r="21" spans="1:6" ht="15" customHeight="1" x14ac:dyDescent="0.25">
      <c r="A21" t="e">
        <f t="shared" si="0"/>
        <v>#REF!</v>
      </c>
      <c r="B21" s="340" t="s">
        <v>23</v>
      </c>
      <c r="C21" s="57" t="s">
        <v>24</v>
      </c>
      <c r="D21" t="e">
        <f>COUNTIF(#REF!,C21)</f>
        <v>#REF!</v>
      </c>
      <c r="E21" t="e">
        <f t="shared" si="1"/>
        <v>#REF!</v>
      </c>
      <c r="F21" t="e">
        <f t="shared" si="2"/>
        <v>#REF!</v>
      </c>
    </row>
    <row r="22" spans="1:6" ht="15" customHeight="1" thickBot="1" x14ac:dyDescent="0.3">
      <c r="A22" t="e">
        <f t="shared" si="0"/>
        <v>#REF!</v>
      </c>
      <c r="B22" s="341"/>
      <c r="C22" s="53" t="s">
        <v>25</v>
      </c>
      <c r="D22" t="e">
        <f>COUNTIF(#REF!,C22)</f>
        <v>#REF!</v>
      </c>
      <c r="E22" t="e">
        <f t="shared" si="1"/>
        <v>#REF!</v>
      </c>
      <c r="F22" t="e">
        <f t="shared" si="2"/>
        <v>#REF!</v>
      </c>
    </row>
    <row r="23" spans="1:6" ht="15.75" customHeight="1" x14ac:dyDescent="0.25">
      <c r="A23" t="e">
        <f t="shared" si="0"/>
        <v>#REF!</v>
      </c>
      <c r="B23" s="342" t="s">
        <v>26</v>
      </c>
      <c r="C23" s="36" t="s">
        <v>27</v>
      </c>
      <c r="D23" t="e">
        <f>COUNTIF(#REF!,C23)</f>
        <v>#REF!</v>
      </c>
      <c r="E23" t="e">
        <f t="shared" si="1"/>
        <v>#REF!</v>
      </c>
      <c r="F23" t="e">
        <f t="shared" si="2"/>
        <v>#REF!</v>
      </c>
    </row>
    <row r="24" spans="1:6" ht="15.75" customHeight="1" x14ac:dyDescent="0.25">
      <c r="A24" t="e">
        <f t="shared" si="0"/>
        <v>#REF!</v>
      </c>
      <c r="B24" s="343"/>
      <c r="C24" s="51" t="s">
        <v>28</v>
      </c>
      <c r="D24" t="e">
        <f>COUNTIF(#REF!,C24)</f>
        <v>#REF!</v>
      </c>
      <c r="E24" t="e">
        <f t="shared" si="1"/>
        <v>#REF!</v>
      </c>
      <c r="F24" t="e">
        <f t="shared" si="2"/>
        <v>#REF!</v>
      </c>
    </row>
    <row r="25" spans="1:6" ht="15.75" customHeight="1" x14ac:dyDescent="0.25">
      <c r="A25" t="e">
        <f t="shared" si="0"/>
        <v>#REF!</v>
      </c>
      <c r="B25" s="343"/>
      <c r="C25" s="51" t="s">
        <v>29</v>
      </c>
      <c r="D25" t="e">
        <f>COUNTIF(#REF!,C25)</f>
        <v>#REF!</v>
      </c>
      <c r="E25" t="e">
        <f t="shared" si="1"/>
        <v>#REF!</v>
      </c>
      <c r="F25" t="e">
        <f t="shared" si="2"/>
        <v>#REF!</v>
      </c>
    </row>
    <row r="26" spans="1:6" ht="15.75" customHeight="1" x14ac:dyDescent="0.25">
      <c r="A26" t="e">
        <f t="shared" si="0"/>
        <v>#REF!</v>
      </c>
      <c r="B26" s="343"/>
      <c r="C26" s="51" t="s">
        <v>30</v>
      </c>
      <c r="D26" t="e">
        <f>COUNTIF(#REF!,C26)</f>
        <v>#REF!</v>
      </c>
      <c r="E26" t="e">
        <f t="shared" si="1"/>
        <v>#REF!</v>
      </c>
      <c r="F26" t="e">
        <f t="shared" si="2"/>
        <v>#REF!</v>
      </c>
    </row>
    <row r="27" spans="1:6" ht="15" customHeight="1" x14ac:dyDescent="0.25">
      <c r="A27" t="e">
        <f t="shared" si="0"/>
        <v>#REF!</v>
      </c>
      <c r="B27" s="343"/>
      <c r="C27" s="56" t="s">
        <v>31</v>
      </c>
      <c r="D27" t="e">
        <f>COUNTIF(#REF!,C27)</f>
        <v>#REF!</v>
      </c>
      <c r="E27" t="e">
        <f t="shared" si="1"/>
        <v>#REF!</v>
      </c>
      <c r="F27" t="e">
        <f t="shared" si="2"/>
        <v>#REF!</v>
      </c>
    </row>
    <row r="28" spans="1:6" ht="16.5" customHeight="1" thickBot="1" x14ac:dyDescent="0.3">
      <c r="A28" t="e">
        <f t="shared" si="0"/>
        <v>#REF!</v>
      </c>
      <c r="B28" s="344"/>
      <c r="C28" s="37" t="s">
        <v>32</v>
      </c>
      <c r="D28" t="e">
        <f>COUNTIF(#REF!,C28)</f>
        <v>#REF!</v>
      </c>
      <c r="E28" t="e">
        <f t="shared" si="1"/>
        <v>#REF!</v>
      </c>
      <c r="F28" t="e">
        <f t="shared" si="2"/>
        <v>#REF!</v>
      </c>
    </row>
    <row r="29" spans="1:6" ht="16.5" customHeight="1" thickBot="1" x14ac:dyDescent="0.3">
      <c r="B29" s="58"/>
      <c r="C29" s="95" t="s">
        <v>91</v>
      </c>
      <c r="D29" t="e">
        <f>COUNTIF(#REF!,C29)</f>
        <v>#REF!</v>
      </c>
      <c r="E29" t="e">
        <f>IF(AND(A29&gt;0,A29&lt;11,D29&gt;0),TRUE,FALSE)</f>
        <v>#REF!</v>
      </c>
      <c r="F29" t="e">
        <f t="shared" si="2"/>
        <v>#REF!</v>
      </c>
    </row>
    <row r="30" spans="1:6" ht="90.75" thickBot="1" x14ac:dyDescent="0.3">
      <c r="A30" t="e">
        <f t="shared" si="0"/>
        <v>#REF!</v>
      </c>
      <c r="B30" s="39" t="s">
        <v>33</v>
      </c>
      <c r="C30" s="38" t="s">
        <v>34</v>
      </c>
      <c r="D30" t="e">
        <f>COUNTIF(#REF!,C30)</f>
        <v>#REF!</v>
      </c>
      <c r="E30" t="e">
        <f t="shared" si="1"/>
        <v>#REF!</v>
      </c>
      <c r="F30" t="e">
        <f t="shared" si="2"/>
        <v>#REF!</v>
      </c>
    </row>
    <row r="31" spans="1:6" ht="15.75" customHeight="1" x14ac:dyDescent="0.25">
      <c r="A31" t="e">
        <f t="shared" si="0"/>
        <v>#REF!</v>
      </c>
      <c r="B31" s="326" t="s">
        <v>35</v>
      </c>
      <c r="C31" s="36" t="s">
        <v>36</v>
      </c>
      <c r="D31" t="e">
        <f>COUNTIF(#REF!,C31)</f>
        <v>#REF!</v>
      </c>
      <c r="E31" t="e">
        <f t="shared" si="1"/>
        <v>#REF!</v>
      </c>
      <c r="F31" t="e">
        <f t="shared" si="2"/>
        <v>#REF!</v>
      </c>
    </row>
    <row r="32" spans="1:6" ht="15.75" customHeight="1" x14ac:dyDescent="0.25">
      <c r="A32" t="e">
        <f t="shared" si="0"/>
        <v>#REF!</v>
      </c>
      <c r="B32" s="327"/>
      <c r="C32" s="51" t="s">
        <v>37</v>
      </c>
      <c r="D32" t="e">
        <f>COUNTIF(#REF!,C32)</f>
        <v>#REF!</v>
      </c>
      <c r="E32" t="e">
        <f t="shared" si="1"/>
        <v>#REF!</v>
      </c>
      <c r="F32" t="e">
        <f t="shared" si="2"/>
        <v>#REF!</v>
      </c>
    </row>
    <row r="33" spans="1:6" ht="16.5" customHeight="1" thickBot="1" x14ac:dyDescent="0.3">
      <c r="A33" t="e">
        <f t="shared" si="0"/>
        <v>#REF!</v>
      </c>
      <c r="B33" s="328"/>
      <c r="C33" s="37" t="s">
        <v>38</v>
      </c>
      <c r="D33" t="e">
        <f>COUNTIF(#REF!,C33)</f>
        <v>#REF!</v>
      </c>
      <c r="E33" t="e">
        <f t="shared" si="1"/>
        <v>#REF!</v>
      </c>
      <c r="F33" t="e">
        <f t="shared" si="2"/>
        <v>#REF!</v>
      </c>
    </row>
    <row r="34" spans="1:6" ht="54.75" thickBot="1" x14ac:dyDescent="0.3">
      <c r="A34" t="e">
        <f t="shared" si="0"/>
        <v>#REF!</v>
      </c>
      <c r="B34" s="40" t="s">
        <v>40</v>
      </c>
      <c r="C34" s="38" t="s">
        <v>39</v>
      </c>
      <c r="D34" t="e">
        <f>COUNTIF(#REF!,C34)</f>
        <v>#REF!</v>
      </c>
      <c r="E34" t="e">
        <f t="shared" si="1"/>
        <v>#REF!</v>
      </c>
      <c r="F34" t="e">
        <f t="shared" si="2"/>
        <v>#REF!</v>
      </c>
    </row>
    <row r="35" spans="1:6" ht="18.75" thickBot="1" x14ac:dyDescent="0.3">
      <c r="B35" s="96"/>
      <c r="C35" s="95" t="s">
        <v>44</v>
      </c>
      <c r="D35" t="e">
        <f>COUNTIF(#REF!,C35)</f>
        <v>#REF!</v>
      </c>
      <c r="E35" t="e">
        <f>IF(AND(A35&gt;0,A35&lt;11,D35&gt;0),TRUE,FALSE)</f>
        <v>#REF!</v>
      </c>
      <c r="F35" t="e">
        <f t="shared" si="2"/>
        <v>#REF!</v>
      </c>
    </row>
    <row r="36" spans="1:6" ht="15.75" customHeight="1" x14ac:dyDescent="0.25">
      <c r="A36" t="e">
        <f t="shared" si="0"/>
        <v>#REF!</v>
      </c>
      <c r="B36" s="329" t="s">
        <v>41</v>
      </c>
      <c r="C36" s="36" t="s">
        <v>58</v>
      </c>
      <c r="D36" t="e">
        <f>COUNTIF(#REF!,C36)</f>
        <v>#REF!</v>
      </c>
      <c r="E36" t="e">
        <f t="shared" si="1"/>
        <v>#REF!</v>
      </c>
      <c r="F36" t="e">
        <f t="shared" si="2"/>
        <v>#REF!</v>
      </c>
    </row>
    <row r="37" spans="1:6" ht="15" customHeight="1" x14ac:dyDescent="0.25">
      <c r="A37" t="e">
        <f t="shared" si="0"/>
        <v>#REF!</v>
      </c>
      <c r="B37" s="330"/>
      <c r="C37" s="56" t="s">
        <v>42</v>
      </c>
      <c r="D37" t="e">
        <f>COUNTIF(#REF!,C37)</f>
        <v>#REF!</v>
      </c>
      <c r="E37" t="e">
        <f>IF(AND(A37&gt;0,A37&lt;11,D37&gt;0),TRUE,FALSE)</f>
        <v>#REF!</v>
      </c>
      <c r="F37" t="e">
        <f t="shared" si="2"/>
        <v>#REF!</v>
      </c>
    </row>
    <row r="38" spans="1:6" x14ac:dyDescent="0.25">
      <c r="B38" s="4"/>
      <c r="C38" s="54"/>
      <c r="D38" s="1"/>
    </row>
    <row r="39" spans="1:6" x14ac:dyDescent="0.25">
      <c r="B39" s="4"/>
      <c r="C39" s="54"/>
      <c r="D39" s="1"/>
    </row>
    <row r="40" spans="1:6" x14ac:dyDescent="0.25">
      <c r="B40" s="4"/>
      <c r="C40" s="54"/>
      <c r="D40" s="1"/>
    </row>
    <row r="41" spans="1:6" x14ac:dyDescent="0.25">
      <c r="B41" s="4"/>
      <c r="C41" s="54"/>
      <c r="D41" s="1"/>
    </row>
    <row r="42" spans="1:6" x14ac:dyDescent="0.25">
      <c r="B42" s="4"/>
      <c r="C42" s="54"/>
      <c r="D42" s="1"/>
    </row>
    <row r="43" spans="1:6" x14ac:dyDescent="0.25">
      <c r="B43" s="4"/>
      <c r="C43" s="54"/>
      <c r="D43" s="1"/>
    </row>
    <row r="44" spans="1:6" x14ac:dyDescent="0.25">
      <c r="B44" s="4"/>
      <c r="C44" s="54"/>
      <c r="D44" s="1"/>
    </row>
    <row r="45" spans="1:6" x14ac:dyDescent="0.25">
      <c r="B45" s="4"/>
      <c r="C45" s="54"/>
      <c r="D45" s="1"/>
    </row>
    <row r="46" spans="1:6" x14ac:dyDescent="0.25">
      <c r="B46" s="4"/>
      <c r="C46" s="54"/>
      <c r="D46" s="1"/>
    </row>
    <row r="47" spans="1:6" x14ac:dyDescent="0.25">
      <c r="B47" s="4"/>
      <c r="C47" s="54"/>
      <c r="D47" s="1"/>
    </row>
    <row r="48" spans="1:6" x14ac:dyDescent="0.25">
      <c r="B48" s="4"/>
      <c r="C48" s="54"/>
      <c r="D48" s="1"/>
    </row>
    <row r="49" spans="1:33" x14ac:dyDescent="0.25">
      <c r="A49" s="4"/>
      <c r="B49" s="54"/>
      <c r="C49" s="1"/>
    </row>
    <row r="50" spans="1:33" x14ac:dyDescent="0.25">
      <c r="A50" s="4"/>
      <c r="B50" s="54"/>
      <c r="C50" s="1"/>
    </row>
    <row r="51" spans="1:33" x14ac:dyDescent="0.25">
      <c r="A51" s="4"/>
      <c r="B51" s="54"/>
      <c r="C51" s="1"/>
    </row>
    <row r="52" spans="1:33" x14ac:dyDescent="0.25">
      <c r="A52" s="4"/>
      <c r="B52" s="54"/>
      <c r="C52" s="1"/>
    </row>
    <row r="53" spans="1:33" x14ac:dyDescent="0.25">
      <c r="A53" s="4"/>
      <c r="B53" s="54"/>
      <c r="C53" s="1"/>
    </row>
    <row r="54" spans="1:33" x14ac:dyDescent="0.25">
      <c r="A54" s="4"/>
      <c r="B54" s="54"/>
      <c r="C54" s="1"/>
    </row>
    <row r="55" spans="1:33" x14ac:dyDescent="0.25">
      <c r="A55" s="4"/>
      <c r="B55" s="54"/>
      <c r="C55" s="1"/>
    </row>
    <row r="56" spans="1:33" x14ac:dyDescent="0.25">
      <c r="A56" s="4"/>
      <c r="B56" s="54"/>
      <c r="C56" s="1"/>
    </row>
    <row r="57" spans="1:33" x14ac:dyDescent="0.25">
      <c r="A57" s="4"/>
      <c r="B57" s="54"/>
      <c r="C57" s="1"/>
    </row>
    <row r="58" spans="1:33" x14ac:dyDescent="0.25">
      <c r="A58" s="4"/>
      <c r="B58" s="54"/>
      <c r="C58" s="1"/>
    </row>
    <row r="59" spans="1:33" x14ac:dyDescent="0.25">
      <c r="A59" s="4"/>
      <c r="B59" s="54"/>
      <c r="C59" s="1"/>
    </row>
    <row r="60" spans="1:33" x14ac:dyDescent="0.25">
      <c r="A60" s="4"/>
      <c r="B60" s="54"/>
      <c r="C60" s="1"/>
    </row>
    <row r="61" spans="1:33" x14ac:dyDescent="0.25">
      <c r="A61" s="3"/>
      <c r="B61" s="54"/>
      <c r="C61" s="1"/>
    </row>
    <row r="62" spans="1:33" x14ac:dyDescent="0.25">
      <c r="A62" s="3"/>
      <c r="B62" s="54"/>
      <c r="C62" s="1"/>
    </row>
    <row r="63" spans="1:33" x14ac:dyDescent="0.25">
      <c r="A63" s="3"/>
      <c r="B63" s="54"/>
      <c r="C63" s="1"/>
    </row>
    <row r="64" spans="1:33" ht="90.75" customHeight="1" x14ac:dyDescent="0.25">
      <c r="J64" s="66"/>
      <c r="K64" s="66"/>
      <c r="L64" s="1"/>
      <c r="M64" s="66"/>
      <c r="N64" s="66"/>
      <c r="O64" s="66"/>
      <c r="P64" s="66"/>
      <c r="Q64" s="66"/>
      <c r="R64" s="1"/>
      <c r="S64" s="66"/>
      <c r="T64" s="1"/>
      <c r="U64" s="66"/>
      <c r="V64" s="66"/>
      <c r="W64" s="66"/>
      <c r="X64" s="66"/>
      <c r="Y64" s="66"/>
      <c r="Z64" s="67"/>
      <c r="AA64" s="66"/>
      <c r="AB64" s="66"/>
      <c r="AC64" s="66"/>
      <c r="AD64" s="67"/>
      <c r="AE64" s="66"/>
      <c r="AF64" s="66"/>
      <c r="AG64" s="1"/>
    </row>
    <row r="65" spans="1:80" ht="15" customHeight="1" x14ac:dyDescent="0.25">
      <c r="A65" s="4"/>
      <c r="B65" s="54"/>
      <c r="C65" s="1"/>
    </row>
    <row r="66" spans="1:80" ht="15" customHeight="1" x14ac:dyDescent="0.25">
      <c r="A66" s="4"/>
      <c r="B66" s="54"/>
      <c r="C66" s="1"/>
    </row>
    <row r="67" spans="1:80" ht="15" customHeight="1" x14ac:dyDescent="0.25">
      <c r="A67" s="4"/>
      <c r="B67" s="54"/>
      <c r="C67" s="1"/>
    </row>
    <row r="68" spans="1:80" ht="15" customHeight="1" x14ac:dyDescent="0.25">
      <c r="A68" s="55"/>
      <c r="B68" s="54"/>
      <c r="C68" s="1"/>
    </row>
    <row r="69" spans="1:80" ht="15" customHeight="1" x14ac:dyDescent="0.25"/>
    <row r="70" spans="1:80" ht="15.75" customHeight="1" thickBot="1" x14ac:dyDescent="0.3"/>
    <row r="71" spans="1:80" ht="74.25" customHeight="1" thickBot="1" x14ac:dyDescent="0.3">
      <c r="A71" s="59" t="s">
        <v>2</v>
      </c>
      <c r="B71" s="60" t="s">
        <v>12</v>
      </c>
      <c r="C71" s="61" t="s">
        <v>16</v>
      </c>
      <c r="D71" s="62" t="s">
        <v>23</v>
      </c>
      <c r="E71" s="63" t="s">
        <v>26</v>
      </c>
      <c r="F71" s="39" t="s">
        <v>33</v>
      </c>
      <c r="G71" s="64" t="s">
        <v>35</v>
      </c>
      <c r="H71" s="40" t="s">
        <v>40</v>
      </c>
      <c r="I71" s="65" t="s">
        <v>41</v>
      </c>
      <c r="J71" s="4"/>
      <c r="K71" s="3"/>
      <c r="L71" s="4"/>
      <c r="M71" s="55"/>
      <c r="N71" s="3"/>
      <c r="O71" s="3"/>
      <c r="P71" s="3"/>
      <c r="Q71" s="1"/>
      <c r="R71" s="3"/>
      <c r="S71" s="3"/>
      <c r="T71" s="3"/>
      <c r="U71" s="3"/>
      <c r="V71" s="3"/>
      <c r="W71" s="3"/>
      <c r="X71" s="3"/>
      <c r="Y71" s="3"/>
      <c r="Z71" s="3"/>
      <c r="AA71" s="3"/>
      <c r="AB71" s="1"/>
      <c r="AC71" s="3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2"/>
      <c r="AQ71" s="13"/>
      <c r="AR71" s="13"/>
      <c r="AS71" s="13"/>
      <c r="AT71" s="13"/>
      <c r="AU71" s="14"/>
      <c r="BD71" s="16"/>
      <c r="BF71" s="18"/>
      <c r="BG71" s="18"/>
      <c r="BH71" s="18"/>
      <c r="BI71" s="18"/>
      <c r="BJ71" s="18"/>
      <c r="BK71" s="18"/>
      <c r="BL71" s="18"/>
      <c r="BM71" s="19"/>
      <c r="BO71" s="21"/>
      <c r="BQ71" s="23"/>
      <c r="BR71" s="23"/>
      <c r="BS71" s="23"/>
      <c r="BT71" s="23"/>
      <c r="BU71" s="24"/>
      <c r="BW71" s="26"/>
      <c r="BX71" s="26"/>
      <c r="BY71" s="27"/>
      <c r="CA71" s="29"/>
      <c r="CB71" s="30"/>
    </row>
    <row r="72" spans="1:80" ht="15.75" customHeight="1" x14ac:dyDescent="0.25">
      <c r="A72" t="e">
        <f>SUM(D4:D11)</f>
        <v>#REF!</v>
      </c>
      <c r="B72" t="e">
        <f>SUM(D12:D14)</f>
        <v>#REF!</v>
      </c>
      <c r="C72" t="e">
        <f>SUM(D15:D20)</f>
        <v>#REF!</v>
      </c>
      <c r="D72" t="e">
        <f>SUM(D21:D22)</f>
        <v>#REF!</v>
      </c>
      <c r="E72" t="e">
        <f>SUM(D23:D29)</f>
        <v>#REF!</v>
      </c>
      <c r="F72" t="e">
        <f>SUM(D30)</f>
        <v>#REF!</v>
      </c>
      <c r="G72" t="e">
        <f>SUM(D31:D33)</f>
        <v>#REF!</v>
      </c>
      <c r="H72" t="e">
        <f>SUM(D34:D35)</f>
        <v>#REF!</v>
      </c>
      <c r="I72" t="e">
        <f>SUM(D36:D37)</f>
        <v>#REF!</v>
      </c>
    </row>
    <row r="73" spans="1:80" ht="15" customHeight="1" x14ac:dyDescent="0.25">
      <c r="A73" s="31" t="e">
        <f>A72/(8*'4 - Synthèse des résultats'!D13)</f>
        <v>#REF!</v>
      </c>
      <c r="B73" s="31" t="e">
        <f>B72/(3*'4 - Synthèse des résultats'!D13)</f>
        <v>#REF!</v>
      </c>
      <c r="C73" s="31" t="e">
        <f>C72/(6*'4 - Synthèse des résultats'!D13)</f>
        <v>#REF!</v>
      </c>
      <c r="D73" s="31" t="e">
        <f>D72/(2*'4 - Synthèse des résultats'!D13)</f>
        <v>#REF!</v>
      </c>
      <c r="E73" s="31" t="e">
        <f>E72/(7*'4 - Synthèse des résultats'!D13)</f>
        <v>#REF!</v>
      </c>
      <c r="F73" s="31" t="e">
        <f>F72/(1*'4 - Synthèse des résultats'!D13)</f>
        <v>#REF!</v>
      </c>
      <c r="G73" s="31" t="e">
        <f>G72/(3*'4 - Synthèse des résultats'!D13)</f>
        <v>#REF!</v>
      </c>
      <c r="H73" s="31" t="e">
        <f>H72/(2*'4 - Synthèse des résultats'!D13)</f>
        <v>#REF!</v>
      </c>
      <c r="I73" s="31" t="e">
        <f>I72/(2*'4 - Synthèse des résultats'!D13)</f>
        <v>#REF!</v>
      </c>
      <c r="J73" s="31"/>
      <c r="K73" s="31"/>
      <c r="L73" s="31"/>
      <c r="M73" s="31"/>
      <c r="N73" s="32"/>
      <c r="O73" s="32"/>
      <c r="P73" s="32"/>
    </row>
    <row r="74" spans="1:80" ht="15" customHeight="1" x14ac:dyDescent="0.25"/>
    <row r="75" spans="1:80" ht="15.75" customHeight="1" x14ac:dyDescent="0.25"/>
    <row r="76" spans="1:80" ht="15" customHeight="1" x14ac:dyDescent="0.25"/>
    <row r="77" spans="1:80" ht="15" customHeight="1" x14ac:dyDescent="0.25"/>
    <row r="78" spans="1:80" ht="15" customHeight="1" x14ac:dyDescent="0.25"/>
    <row r="79" spans="1:80" ht="15" customHeight="1" x14ac:dyDescent="0.25"/>
    <row r="80" spans="1:80" ht="15" customHeight="1" x14ac:dyDescent="0.25"/>
    <row r="81" ht="15.75" customHeight="1" x14ac:dyDescent="0.25"/>
    <row r="82" ht="15" customHeight="1" x14ac:dyDescent="0.25"/>
    <row r="83" ht="15.75" customHeight="1" x14ac:dyDescent="0.25"/>
    <row r="84" ht="15" customHeight="1" x14ac:dyDescent="0.25"/>
    <row r="85" ht="15" customHeight="1" x14ac:dyDescent="0.25"/>
    <row r="86" ht="15" customHeight="1" x14ac:dyDescent="0.25"/>
    <row r="88" ht="15" customHeight="1" x14ac:dyDescent="0.25"/>
    <row r="89" ht="15.75" customHeight="1" x14ac:dyDescent="0.25"/>
    <row r="91" ht="15" customHeight="1" x14ac:dyDescent="0.25"/>
  </sheetData>
  <mergeCells count="7">
    <mergeCell ref="B31:B33"/>
    <mergeCell ref="B36:B37"/>
    <mergeCell ref="B4:B11"/>
    <mergeCell ref="B12:B14"/>
    <mergeCell ref="B15:B20"/>
    <mergeCell ref="B21:B22"/>
    <mergeCell ref="B23:B28"/>
  </mergeCells>
  <pageMargins left="0.7" right="0.7" top="0.75" bottom="0.75" header="0.3" footer="0.3"/>
  <pageSetup paperSize="9" scale="41" orientation="landscape" r:id="rId1"/>
  <rowBreaks count="1" manualBreakCount="1">
    <brk id="60" max="2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7</vt:i4>
      </vt:variant>
    </vt:vector>
  </HeadingPairs>
  <TitlesOfParts>
    <vt:vector size="14" baseType="lpstr">
      <vt:lpstr>1- Lisez-moi</vt:lpstr>
      <vt:lpstr>2 - Guide outils en ligne</vt:lpstr>
      <vt:lpstr>3 - Saisie manuelle</vt:lpstr>
      <vt:lpstr>Graphiques</vt:lpstr>
      <vt:lpstr>4 - Synthèse des résultats</vt:lpstr>
      <vt:lpstr>Descriptif</vt:lpstr>
      <vt:lpstr>5 -Graphiques START</vt:lpstr>
      <vt:lpstr>'1- Lisez-moi'!Zone_d_impression</vt:lpstr>
      <vt:lpstr>'2 - Guide outils en ligne'!Zone_d_impression</vt:lpstr>
      <vt:lpstr>'3 - Saisie manuelle'!Zone_d_impression</vt:lpstr>
      <vt:lpstr>'4 - Synthèse des résultats'!Zone_d_impression</vt:lpstr>
      <vt:lpstr>'5 -Graphiques START'!Zone_d_impression</vt:lpstr>
      <vt:lpstr>Descriptif!Zone_d_impression</vt:lpstr>
      <vt:lpstr>Graphiques!Zone_d_impression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Lauriane TEXIER BRIZARD</cp:lastModifiedBy>
  <cp:lastPrinted>2021-02-03T14:19:34Z</cp:lastPrinted>
  <dcterms:created xsi:type="dcterms:W3CDTF">2020-03-18T14:28:34Z</dcterms:created>
  <dcterms:modified xsi:type="dcterms:W3CDTF">2021-02-03T15:57:35Z</dcterms:modified>
</cp:coreProperties>
</file>